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90" tabRatio="843" activeTab="0"/>
  </bookViews>
  <sheets>
    <sheet name="Naslovna strana" sheetId="1" r:id="rId1"/>
    <sheet name="1. MOP" sheetId="2" r:id="rId2"/>
    <sheet name="2. Operativni troskovi" sheetId="3" r:id="rId3"/>
    <sheet name="3. Stopa prinosa" sheetId="4" r:id="rId4"/>
    <sheet name="4. Regulisana sredstva" sheetId="5" r:id="rId5"/>
    <sheet name="5. Ostali prihodi" sheetId="6" r:id="rId6"/>
    <sheet name="6. Investicije u RP" sheetId="7" r:id="rId7"/>
  </sheets>
  <definedNames>
    <definedName name="_xlnm.Print_Area" localSheetId="1">'1. MOP'!$B$1:$F$19</definedName>
    <definedName name="_xlnm.Print_Area" localSheetId="2">'2. Operativni troskovi'!$B$1:$G$96</definedName>
    <definedName name="_xlnm.Print_Area" localSheetId="3">'3. Stopa prinosa'!$B$1:$F$32</definedName>
    <definedName name="_xlnm.Print_Area" localSheetId="4">'4. Regulisana sredstva'!$A$1:$V$67</definedName>
    <definedName name="_xlnm.Print_Area" localSheetId="5">'5. Ostali prihodi'!$B$1:$E$17</definedName>
    <definedName name="_xlnm.Print_Area" localSheetId="6">'6. Investicije u RP'!$B$1:$N$27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<sst xmlns="http://schemas.openxmlformats.org/spreadsheetml/2006/main" count="459" uniqueCount="347">
  <si>
    <t>Возила</t>
  </si>
  <si>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</si>
  <si>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</si>
  <si>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</si>
  <si>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</si>
  <si>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Грађевински објекти</t>
  </si>
  <si>
    <t>Остало</t>
  </si>
  <si>
    <t>Постројења и опрема</t>
  </si>
  <si>
    <t>Рачунарска опрема</t>
  </si>
  <si>
    <t>I</t>
  </si>
  <si>
    <t>II</t>
  </si>
  <si>
    <t>III</t>
  </si>
  <si>
    <t>Укупно (I)+(II)</t>
  </si>
  <si>
    <t>Улагања у развој</t>
  </si>
  <si>
    <t>Остала нематеријална улагања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</si>
  <si>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</si>
  <si>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</si>
  <si>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</si>
  <si>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</si>
  <si>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</si>
  <si>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</si>
  <si>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</si>
  <si>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</si>
  <si>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</si>
  <si>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</si>
  <si>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</si>
  <si>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</si>
  <si>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</si>
  <si>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</si>
  <si>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</si>
  <si>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</si>
  <si>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</si>
  <si>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</si>
  <si>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</si>
  <si>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</si>
  <si>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</si>
  <si>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</si>
  <si>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</si>
  <si>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</si>
  <si>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</si>
  <si>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</si>
  <si>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</si>
  <si>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</si>
  <si>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</si>
  <si>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</si>
  <si>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</si>
  <si>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</si>
  <si>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</si>
  <si>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</si>
  <si>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</si>
  <si>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</si>
  <si>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</si>
  <si>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</si>
  <si>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</si>
  <si>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</si>
  <si>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</si>
  <si>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</si>
  <si>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</si>
  <si>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</si>
  <si>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</si>
  <si>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</si>
  <si>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</si>
  <si>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3.6.</t>
  </si>
  <si>
    <t>3.7.</t>
  </si>
  <si>
    <t>3.8.</t>
  </si>
  <si>
    <t>4.</t>
  </si>
  <si>
    <t>Трошкови чланарина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</si>
  <si>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</si>
  <si>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</si>
  <si>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</si>
  <si>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</si>
  <si>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</si>
  <si>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</si>
  <si>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</si>
  <si>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</si>
  <si>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</si>
  <si>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</si>
  <si>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Некретнине, постројења и опрема</t>
  </si>
  <si>
    <t>Пословни простор</t>
  </si>
  <si>
    <t>Некретнине, постројења и опрема у припреми и аванси дати за њихову набавку</t>
  </si>
  <si>
    <t>Укупно некретнине, постројења и опрема (1+2+3+4+5)</t>
  </si>
  <si>
    <t>Нематеријална улагања у припреми и аванси дати за њихову набавку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</si>
  <si>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</si>
  <si>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</si>
  <si>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</si>
  <si>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</si>
  <si>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</si>
  <si>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</si>
  <si>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</si>
  <si>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</si>
  <si>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</si>
  <si>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</si>
  <si>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</si>
  <si>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</si>
  <si>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</si>
  <si>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</si>
  <si>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</si>
  <si>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</si>
  <si>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Предрачунска вредност улагања</t>
  </si>
  <si>
    <t>Година окончања улагања</t>
  </si>
  <si>
    <t>Кумулативно уложено до почетка регулаторног периода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</si>
  <si>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</si>
  <si>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</si>
  <si>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</si>
  <si>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</si>
  <si>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</si>
  <si>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</si>
  <si>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</si>
  <si>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</si>
  <si>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</si>
  <si>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</si>
  <si>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</si>
  <si>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</si>
  <si>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</si>
  <si>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</si>
  <si>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</si>
  <si>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</si>
  <si>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</si>
  <si>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</si>
  <si>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</si>
  <si>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</si>
  <si>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</si>
  <si>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</si>
  <si>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</si>
  <si>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Трошкови чувања имовине и физичког обезбеђења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</si>
  <si>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</si>
  <si>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</si>
  <si>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</si>
  <si>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</si>
  <si>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</si>
  <si>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</si>
  <si>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</si>
  <si>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</si>
  <si>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</si>
  <si>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</si>
  <si>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</si>
  <si>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</si>
  <si>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</si>
  <si>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</si>
  <si>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</si>
  <si>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</si>
  <si>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</si>
  <si>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</si>
  <si>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</si>
  <si>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</si>
  <si>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</si>
  <si>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</si>
  <si>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</si>
  <si>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Економско - финансијски подаци</t>
  </si>
  <si>
    <t xml:space="preserve"> у 000 динара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</si>
  <si>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</si>
  <si>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</si>
  <si>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</si>
  <si>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</si>
  <si>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</si>
  <si>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</si>
  <si>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</si>
  <si>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</si>
  <si>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</si>
  <si>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</si>
  <si>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Уложено у години која претходи регулаторном периоду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</si>
  <si>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</si>
  <si>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</si>
  <si>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</si>
  <si>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природног гаса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</si>
  <si>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</si>
  <si>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</si>
  <si>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</si>
  <si>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</si>
  <si>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</si>
  <si>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Остале некретнине, постројења и опрема и улагања на туђим некретнинама, постројењима и опреми</t>
  </si>
  <si>
    <t>Остварено</t>
  </si>
  <si>
    <t>Редни
број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</si>
  <si>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</si>
  <si>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</si>
  <si>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</si>
  <si>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</si>
  <si>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</si>
  <si>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</si>
  <si>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</si>
  <si>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Индекси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</si>
  <si>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</si>
  <si>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</si>
  <si>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</si>
  <si>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</si>
  <si>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</si>
  <si>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</si>
  <si>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</si>
  <si>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</si>
  <si>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</si>
  <si>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</si>
  <si>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</si>
  <si>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</si>
  <si>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</si>
  <si>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</si>
  <si>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</si>
  <si>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</si>
  <si>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</si>
  <si>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</si>
  <si>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</si>
  <si>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</si>
  <si>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</si>
  <si>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Извори финансирања планираних улагања у регулаторном периоду</t>
  </si>
  <si>
    <t>Укупно планирана улагања
у регулаторном периоду</t>
  </si>
  <si>
    <t>Сопствена
средства</t>
  </si>
  <si>
    <t>Остали
извори</t>
  </si>
  <si>
    <t>1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</si>
  <si>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</si>
  <si>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</si>
  <si>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</si>
  <si>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Учешће (у %)</t>
  </si>
  <si>
    <t>Стопа приноса на регулисана средства</t>
  </si>
  <si>
    <t>Регулаторни период:</t>
  </si>
  <si>
    <t>Сви други трошкови природног гаса</t>
  </si>
  <si>
    <t>Конто</t>
  </si>
  <si>
    <t>Трошкови смештаја, исхране и превоза на службеном путу и на терену</t>
  </si>
  <si>
    <t>Трошкови закупа складишта природног гаса</t>
  </si>
  <si>
    <t>Трошкови регулаторне накнаде</t>
  </si>
  <si>
    <t>Цена сопственог капитала после опорезивања</t>
  </si>
  <si>
    <t>Пондерисана просечна цена позајмљеног капитала</t>
  </si>
  <si>
    <t>Годишња каматна стопа
(пондерисана по позицијама, у %)</t>
  </si>
  <si>
    <t>Приходи по основу накнађених штета</t>
  </si>
  <si>
    <t>Приходи по основу уговорених месечних и дневних непрекидних и прекидних капацитета</t>
  </si>
  <si>
    <t>Број запослених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</si>
  <si>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</si>
  <si>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</si>
  <si>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</si>
  <si>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</si>
  <si>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</si>
  <si>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</si>
  <si>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</si>
  <si>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</si>
  <si>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</si>
  <si>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</si>
  <si>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</si>
  <si>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</si>
  <si>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</si>
  <si>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</si>
  <si>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</si>
  <si>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</si>
  <si>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</si>
  <si>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</si>
  <si>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</si>
  <si>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</si>
  <si>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t>Пондерисана просечна цена капитала</t>
  </si>
  <si>
    <t>Принос на регулисана средства</t>
  </si>
  <si>
    <t>Основица за обрачун регулаторне накнаде</t>
  </si>
  <si>
    <t>3*4</t>
  </si>
  <si>
    <t>41 без 414 и 415</t>
  </si>
  <si>
    <t>20</t>
  </si>
  <si>
    <t>022</t>
  </si>
  <si>
    <t>023</t>
  </si>
  <si>
    <t>010</t>
  </si>
  <si>
    <t>011</t>
  </si>
  <si>
    <t>014</t>
  </si>
  <si>
    <t>Остала улагања (пословни простор, возила, рачунари, софтвер, канцеларијски намештај и сл.)</t>
  </si>
  <si>
    <t>Трошкови резервних делова</t>
  </si>
  <si>
    <t>Трошкови једнократног отписа алата и инвентара</t>
  </si>
  <si>
    <t>2.5.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</si>
  <si>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</si>
  <si>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</si>
  <si>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</si>
  <si>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</si>
  <si>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 xml:space="preserve">026 и 028 </t>
  </si>
  <si>
    <t>Концесије, патенти, лиценце, робне и услужне марке</t>
  </si>
  <si>
    <t>012</t>
  </si>
  <si>
    <t>Софтвер и остала права</t>
  </si>
  <si>
    <t xml:space="preserve">Позиција 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</si>
  <si>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</si>
  <si>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t>Година почетка
улагања</t>
  </si>
  <si>
    <t>Трошкови материјала и енергије</t>
  </si>
  <si>
    <t>Трошкови накнада директору, односно члановима органа управљања и надзора</t>
  </si>
  <si>
    <t>3.4.1.</t>
  </si>
  <si>
    <t>3.4.2.</t>
  </si>
  <si>
    <t>3.4.3.</t>
  </si>
  <si>
    <t>Нематеријална улагања (осим гудвила)</t>
  </si>
  <si>
    <t>Укупно нематеријална улагања (осим гудвила) (6+7+8+9+10)</t>
  </si>
  <si>
    <t>Добици од продаје регулисаних средстава</t>
  </si>
  <si>
    <t>420, 421, 424, 425, 426, 427 и 429</t>
  </si>
  <si>
    <t>020 и 021</t>
  </si>
  <si>
    <t>Земљиште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</si>
  <si>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</si>
  <si>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Земљиште намењено пословном простору</t>
  </si>
  <si>
    <t xml:space="preserve">На позицијама које се односе на претходни регулаторни период уносе се  остварене вредности уколико енергетски субјект располаже финансијским извештајем за тај регулаторни период. </t>
  </si>
  <si>
    <t>Складиштење и управљање складиштем за природни гас</t>
  </si>
  <si>
    <t>Табела: ГЕ-С-1 МАКСИМАЛНО ОДОБРЕН ПРИХОД</t>
  </si>
  <si>
    <t>Постројења и опрема система за складиштење природног гаса</t>
  </si>
  <si>
    <t>Систем за складиштење природног гаса</t>
  </si>
  <si>
    <t>Земљиште намењено систему за складиштење природног гаса</t>
  </si>
  <si>
    <t>Улагања у систем за складиштење природног гаса</t>
  </si>
  <si>
    <t>13= (8 + 9 + 10 + 11 + 12)</t>
  </si>
  <si>
    <t>Укупно (1 + 2 + 3 + 4 + 5)</t>
  </si>
  <si>
    <t>Трошкови набавке природног гаса за сопствену потрошњу складишта</t>
  </si>
  <si>
    <t>Табела: ГЕ-С-2а OПЕРАТИВНИ ТРОШКОВИ</t>
  </si>
  <si>
    <t>Табела: ГЕ-С-3а СТОПА ПРИНОСА НА РЕГУЛИСАНА СРЕДСТВА</t>
  </si>
  <si>
    <t>Табела: ГЕ-С-3б ПОЗАЈМЉЕНИ КАПИТАЛ</t>
  </si>
  <si>
    <t>Табела: ГЕ-С-4 РЕГУЛИСАНА СРЕДСТВА У РЕГУЛАТОРНОМ ПЕРИОДУ</t>
  </si>
  <si>
    <t>Табела: ГЕ-С-5 ОСТАЛИ ПРИХОДИ</t>
  </si>
  <si>
    <t>Табела: ГЕ-С-6 ПЛАН УЛАГАЊА У РЕГУЛАТОРНОМ ПЕРИОДУ</t>
  </si>
  <si>
    <t>Табела: ГЕ-С-2б ОБРАЧУН ТРОШКОВА РЕГУЛАТОРНЕ НАКНАДЕ У РЕГУЛАТОРНОМ ПЕРИОДУ</t>
  </si>
  <si>
    <t>1.2.1.</t>
  </si>
  <si>
    <t>1.2.2.</t>
  </si>
  <si>
    <t>1.3.1.</t>
  </si>
  <si>
    <t>1.3.2.</t>
  </si>
  <si>
    <t>1.3.3.</t>
  </si>
  <si>
    <t>1.3.3.1.</t>
  </si>
  <si>
    <t>1.3.3.2.</t>
  </si>
  <si>
    <t>1.3.4.</t>
  </si>
  <si>
    <t>1.4.</t>
  </si>
  <si>
    <t>1.5.</t>
  </si>
  <si>
    <t>2.6.</t>
  </si>
  <si>
    <t>2.7.</t>
  </si>
  <si>
    <t>2.8.</t>
  </si>
  <si>
    <t>3.9.</t>
  </si>
  <si>
    <t>4.1.1.</t>
  </si>
  <si>
    <t>4.1.2.</t>
  </si>
  <si>
    <t>4.1.3.</t>
  </si>
  <si>
    <t>4.1.4.</t>
  </si>
  <si>
    <t>4.3.3.</t>
  </si>
  <si>
    <t>4.6.1.</t>
  </si>
  <si>
    <t>4.6.2.</t>
  </si>
  <si>
    <t>4.8.1.</t>
  </si>
  <si>
    <t>4.8.2.</t>
  </si>
  <si>
    <t>4.8.3.</t>
  </si>
  <si>
    <t>Укупно оперативни трошкови (1 + 2 + 3 + 4 + 5)</t>
  </si>
  <si>
    <t>Трошкови услуга одржавања складишта</t>
  </si>
  <si>
    <t>Максимално одобрени приход  (1. + 2. + 3. х 4. - 5. + 6.)</t>
  </si>
  <si>
    <t>2.9.</t>
  </si>
  <si>
    <t>2.9.1.</t>
  </si>
  <si>
    <t>2.9.2.</t>
  </si>
  <si>
    <t>2.9.3.</t>
  </si>
  <si>
    <t>2.9.4.</t>
  </si>
  <si>
    <t>2.9.5.</t>
  </si>
  <si>
    <t>Трошкови ангажовања запослених преко агенција и задруга</t>
  </si>
  <si>
    <t>Трошкови закупа</t>
  </si>
  <si>
    <t>Сви други трошкови закупа</t>
  </si>
  <si>
    <t>Трошкови стручног образовања запослених и услуге у вези са стручним усавршавањем (семинари, симпозијуми и сл.)</t>
  </si>
  <si>
    <t>4.3.4.</t>
  </si>
  <si>
    <t>4.3.5.</t>
  </si>
  <si>
    <t>Сви други трошкови непроизводних услуга</t>
  </si>
  <si>
    <t>Трошкови премија добровољног пензијског осигурања</t>
  </si>
  <si>
    <t>Трошкови премија добровољног здравственог осигурања</t>
  </si>
  <si>
    <t>Трошкови пореза и накнада</t>
  </si>
  <si>
    <t>Сви други трошкови пореза и накнада</t>
  </si>
  <si>
    <t>027 и 029</t>
  </si>
  <si>
    <t>016 и 017</t>
  </si>
  <si>
    <t>Трошкови осталих производних услуга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</si>
</sst>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184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vertical="center"/>
    </xf>
    <xf numFmtId="0" fontId="43" fillId="34" borderId="0" xfId="0" applyNumberFormat="1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49" fontId="43" fillId="33" borderId="0" xfId="0" applyNumberFormat="1" applyFont="1" applyFill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3" fontId="43" fillId="33" borderId="14" xfId="0" applyNumberFormat="1" applyFont="1" applyFill="1" applyBorder="1" applyAlignment="1">
      <alignment horizontal="right" vertical="center"/>
    </xf>
    <xf numFmtId="3" fontId="43" fillId="33" borderId="15" xfId="0" applyNumberFormat="1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3" fontId="43" fillId="35" borderId="18" xfId="0" applyNumberFormat="1" applyFont="1" applyFill="1" applyBorder="1" applyAlignment="1">
      <alignment horizontal="right" vertical="center"/>
    </xf>
    <xf numFmtId="3" fontId="43" fillId="35" borderId="19" xfId="0" applyNumberFormat="1" applyFont="1" applyFill="1" applyBorder="1" applyAlignment="1">
      <alignment horizontal="right" vertical="center"/>
    </xf>
    <xf numFmtId="10" fontId="43" fillId="33" borderId="19" xfId="0" applyNumberFormat="1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vertical="center"/>
    </xf>
    <xf numFmtId="3" fontId="43" fillId="33" borderId="0" xfId="0" applyNumberFormat="1" applyFont="1" applyFill="1" applyAlignment="1">
      <alignment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vertical="center" wrapText="1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3" fontId="43" fillId="33" borderId="25" xfId="0" applyNumberFormat="1" applyFont="1" applyFill="1" applyBorder="1" applyAlignment="1">
      <alignment horizontal="right" vertical="center"/>
    </xf>
    <xf numFmtId="3" fontId="43" fillId="35" borderId="0" xfId="0" applyNumberFormat="1" applyFont="1" applyFill="1" applyBorder="1" applyAlignment="1">
      <alignment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3" fontId="43" fillId="35" borderId="27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right" vertical="center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35" borderId="0" xfId="0" applyFont="1" applyFill="1" applyAlignment="1">
      <alignment vertical="center"/>
    </xf>
    <xf numFmtId="3" fontId="43" fillId="0" borderId="29" xfId="0" applyNumberFormat="1" applyFont="1" applyFill="1" applyBorder="1" applyAlignment="1">
      <alignment horizontal="right" vertical="center"/>
    </xf>
    <xf numFmtId="3" fontId="43" fillId="0" borderId="30" xfId="0" applyNumberFormat="1" applyFont="1" applyFill="1" applyBorder="1" applyAlignment="1">
      <alignment horizontal="right" vertical="center"/>
    </xf>
    <xf numFmtId="3" fontId="43" fillId="33" borderId="29" xfId="0" applyNumberFormat="1" applyFont="1" applyFill="1" applyBorder="1" applyAlignment="1">
      <alignment horizontal="right" vertical="center"/>
    </xf>
    <xf numFmtId="3" fontId="43" fillId="34" borderId="17" xfId="0" applyNumberFormat="1" applyFont="1" applyFill="1" applyBorder="1" applyAlignment="1" applyProtection="1">
      <alignment horizontal="right" vertical="center"/>
      <protection locked="0"/>
    </xf>
    <xf numFmtId="3" fontId="43" fillId="34" borderId="23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31" xfId="0" applyFont="1" applyFill="1" applyBorder="1" applyAlignment="1">
      <alignment horizontal="right" vertical="center"/>
    </xf>
    <xf numFmtId="0" fontId="43" fillId="33" borderId="0" xfId="0" applyFont="1" applyFill="1" applyAlignment="1">
      <alignment horizontal="right" vertical="center"/>
    </xf>
    <xf numFmtId="183" fontId="43" fillId="33" borderId="10" xfId="65" applyNumberFormat="1" applyFont="1" applyFill="1" applyBorder="1" applyAlignment="1" applyProtection="1">
      <alignment horizontal="center" vertical="center"/>
      <protection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0" fontId="43" fillId="33" borderId="33" xfId="0" applyFont="1" applyFill="1" applyBorder="1" applyAlignment="1">
      <alignment horizontal="right" vertical="center"/>
    </xf>
    <xf numFmtId="0" fontId="43" fillId="33" borderId="34" xfId="0" applyFont="1" applyFill="1" applyBorder="1" applyAlignment="1">
      <alignment horizontal="left" vertical="center" wrapText="1"/>
    </xf>
    <xf numFmtId="3" fontId="43" fillId="34" borderId="34" xfId="0" applyNumberFormat="1" applyFont="1" applyFill="1" applyBorder="1" applyAlignment="1">
      <alignment horizontal="right" vertical="center" wrapText="1"/>
    </xf>
    <xf numFmtId="3" fontId="43" fillId="34" borderId="14" xfId="0" applyNumberFormat="1" applyFont="1" applyFill="1" applyBorder="1" applyAlignment="1">
      <alignment horizontal="right" vertical="center" wrapTex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20" xfId="0" applyFont="1" applyFill="1" applyBorder="1" applyAlignment="1">
      <alignment horizontal="right" vertical="center"/>
    </xf>
    <xf numFmtId="0" fontId="43" fillId="33" borderId="21" xfId="0" applyFont="1" applyFill="1" applyBorder="1" applyAlignment="1">
      <alignment horizontal="left" vertical="center" wrapText="1"/>
    </xf>
    <xf numFmtId="3" fontId="43" fillId="34" borderId="21" xfId="0" applyNumberFormat="1" applyFont="1" applyFill="1" applyBorder="1" applyAlignment="1">
      <alignment horizontal="right" vertical="center" wrapText="1"/>
    </xf>
    <xf numFmtId="3" fontId="43" fillId="34" borderId="35" xfId="0" applyNumberFormat="1" applyFont="1" applyFill="1" applyBorder="1" applyAlignment="1" applyProtection="1">
      <alignment horizontal="right" vertical="center"/>
      <protection locked="0"/>
    </xf>
    <xf numFmtId="3" fontId="43" fillId="33" borderId="21" xfId="0" applyNumberFormat="1" applyFont="1" applyFill="1" applyBorder="1" applyAlignment="1">
      <alignment horizontal="right" vertical="center" wrapText="1"/>
    </xf>
    <xf numFmtId="3" fontId="43" fillId="35" borderId="21" xfId="0" applyNumberFormat="1" applyFont="1" applyFill="1" applyBorder="1" applyAlignment="1">
      <alignment horizontal="right" vertical="center" wrapText="1"/>
    </xf>
    <xf numFmtId="0" fontId="43" fillId="33" borderId="29" xfId="0" applyFont="1" applyFill="1" applyBorder="1" applyAlignment="1">
      <alignment vertical="center" wrapText="1"/>
    </xf>
    <xf numFmtId="0" fontId="43" fillId="33" borderId="34" xfId="0" applyFont="1" applyFill="1" applyBorder="1" applyAlignment="1">
      <alignment vertical="center" wrapText="1"/>
    </xf>
    <xf numFmtId="3" fontId="43" fillId="34" borderId="36" xfId="0" applyNumberFormat="1" applyFont="1" applyFill="1" applyBorder="1" applyAlignment="1" applyProtection="1">
      <alignment horizontal="right" vertical="center"/>
      <protection locked="0"/>
    </xf>
    <xf numFmtId="3" fontId="43" fillId="34" borderId="17" xfId="0" applyNumberFormat="1" applyFont="1" applyFill="1" applyBorder="1" applyAlignment="1">
      <alignment horizontal="right" vertical="center" wrapText="1"/>
    </xf>
    <xf numFmtId="3" fontId="43" fillId="34" borderId="18" xfId="0" applyNumberFormat="1" applyFont="1" applyFill="1" applyBorder="1" applyAlignment="1" applyProtection="1">
      <alignment horizontal="right" vertical="center"/>
      <protection locked="0"/>
    </xf>
    <xf numFmtId="3" fontId="43" fillId="34" borderId="37" xfId="0" applyNumberFormat="1" applyFont="1" applyFill="1" applyBorder="1" applyAlignment="1" applyProtection="1">
      <alignment horizontal="right" vertical="center"/>
      <protection locked="0"/>
    </xf>
    <xf numFmtId="3" fontId="43" fillId="33" borderId="34" xfId="0" applyNumberFormat="1" applyFont="1" applyFill="1" applyBorder="1" applyAlignment="1">
      <alignment horizontal="right" vertical="center" wrapText="1"/>
    </xf>
    <xf numFmtId="0" fontId="43" fillId="33" borderId="38" xfId="0" applyFont="1" applyFill="1" applyBorder="1" applyAlignment="1">
      <alignment vertical="center" wrapText="1"/>
    </xf>
    <xf numFmtId="3" fontId="43" fillId="34" borderId="11" xfId="0" applyNumberFormat="1" applyFont="1" applyFill="1" applyBorder="1" applyAlignment="1" applyProtection="1">
      <alignment horizontal="right" vertical="center"/>
      <protection locked="0"/>
    </xf>
    <xf numFmtId="0" fontId="43" fillId="33" borderId="39" xfId="0" applyFont="1" applyFill="1" applyBorder="1" applyAlignment="1">
      <alignment horizontal="center" vertical="center"/>
    </xf>
    <xf numFmtId="3" fontId="43" fillId="0" borderId="4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186" fontId="43" fillId="34" borderId="27" xfId="0" applyNumberFormat="1" applyFont="1" applyFill="1" applyBorder="1" applyAlignment="1">
      <alignment vertical="center"/>
    </xf>
    <xf numFmtId="186" fontId="43" fillId="34" borderId="25" xfId="0" applyNumberFormat="1" applyFont="1" applyFill="1" applyBorder="1" applyAlignment="1">
      <alignment vertical="center"/>
    </xf>
    <xf numFmtId="183" fontId="43" fillId="33" borderId="0" xfId="65" applyNumberFormat="1" applyFont="1" applyFill="1" applyBorder="1" applyAlignment="1" applyProtection="1">
      <alignment horizontal="center" vertical="center"/>
      <protection/>
    </xf>
    <xf numFmtId="183" fontId="43" fillId="33" borderId="0" xfId="65" applyNumberFormat="1" applyFont="1" applyFill="1" applyBorder="1" applyAlignment="1" applyProtection="1">
      <alignment horizontal="left" vertical="center"/>
      <protection/>
    </xf>
    <xf numFmtId="10" fontId="43" fillId="34" borderId="42" xfId="0" applyNumberFormat="1" applyFont="1" applyFill="1" applyBorder="1" applyAlignment="1" applyProtection="1">
      <alignment horizontal="right" vertical="center"/>
      <protection locked="0"/>
    </xf>
    <xf numFmtId="10" fontId="43" fillId="34" borderId="43" xfId="0" applyNumberFormat="1" applyFont="1" applyFill="1" applyBorder="1" applyAlignment="1" applyProtection="1">
      <alignment horizontal="right" vertical="center"/>
      <protection locked="0"/>
    </xf>
    <xf numFmtId="10" fontId="43" fillId="33" borderId="43" xfId="0" applyNumberFormat="1" applyFont="1" applyFill="1" applyBorder="1" applyAlignment="1" applyProtection="1">
      <alignment horizontal="right" vertical="center"/>
      <protection locked="0"/>
    </xf>
    <xf numFmtId="10" fontId="43" fillId="33" borderId="44" xfId="62" applyNumberFormat="1" applyFont="1" applyFill="1" applyBorder="1" applyAlignment="1" applyProtection="1">
      <alignment horizontal="right" vertical="center"/>
      <protection/>
    </xf>
    <xf numFmtId="0" fontId="43" fillId="35" borderId="0" xfId="0" applyFont="1" applyFill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vertical="center"/>
    </xf>
    <xf numFmtId="3" fontId="43" fillId="34" borderId="19" xfId="0" applyNumberFormat="1" applyFont="1" applyFill="1" applyBorder="1" applyAlignment="1">
      <alignment horizontal="right" vertical="center"/>
    </xf>
    <xf numFmtId="3" fontId="43" fillId="34" borderId="45" xfId="0" applyNumberFormat="1" applyFont="1" applyFill="1" applyBorder="1" applyAlignment="1">
      <alignment horizontal="right" vertical="center"/>
    </xf>
    <xf numFmtId="3" fontId="43" fillId="34" borderId="46" xfId="0" applyNumberFormat="1" applyFont="1" applyFill="1" applyBorder="1" applyAlignment="1">
      <alignment horizontal="right" vertical="center"/>
    </xf>
    <xf numFmtId="0" fontId="43" fillId="33" borderId="27" xfId="0" applyFont="1" applyFill="1" applyBorder="1" applyAlignment="1">
      <alignment vertical="center"/>
    </xf>
    <xf numFmtId="3" fontId="43" fillId="0" borderId="34" xfId="0" applyNumberFormat="1" applyFont="1" applyFill="1" applyBorder="1" applyAlignment="1">
      <alignment horizontal="right" vertical="center"/>
    </xf>
    <xf numFmtId="3" fontId="43" fillId="34" borderId="17" xfId="0" applyNumberFormat="1" applyFont="1" applyFill="1" applyBorder="1" applyAlignment="1">
      <alignment horizontal="right" vertical="center"/>
    </xf>
    <xf numFmtId="3" fontId="43" fillId="0" borderId="17" xfId="0" applyNumberFormat="1" applyFont="1" applyFill="1" applyBorder="1" applyAlignment="1">
      <alignment horizontal="right" vertical="center"/>
    </xf>
    <xf numFmtId="3" fontId="43" fillId="33" borderId="17" xfId="0" applyNumberFormat="1" applyFont="1" applyFill="1" applyBorder="1" applyAlignment="1">
      <alignment horizontal="right" vertical="center"/>
    </xf>
    <xf numFmtId="3" fontId="43" fillId="34" borderId="21" xfId="0" applyNumberFormat="1" applyFont="1" applyFill="1" applyBorder="1" applyAlignment="1">
      <alignment horizontal="right" vertical="center"/>
    </xf>
    <xf numFmtId="3" fontId="43" fillId="34" borderId="23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/>
    </xf>
    <xf numFmtId="49" fontId="43" fillId="0" borderId="48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Fill="1" applyBorder="1" applyAlignment="1">
      <alignment vertical="center"/>
    </xf>
    <xf numFmtId="3" fontId="43" fillId="0" borderId="34" xfId="0" applyNumberFormat="1" applyFont="1" applyBorder="1" applyAlignment="1">
      <alignment horizontal="right" vertical="center"/>
    </xf>
    <xf numFmtId="3" fontId="43" fillId="0" borderId="49" xfId="0" applyNumberFormat="1" applyFont="1" applyFill="1" applyBorder="1" applyAlignment="1">
      <alignment horizontal="right" vertical="center"/>
    </xf>
    <xf numFmtId="49" fontId="43" fillId="0" borderId="16" xfId="0" applyNumberFormat="1" applyFont="1" applyBorder="1" applyAlignment="1">
      <alignment horizontal="center" vertical="center"/>
    </xf>
    <xf numFmtId="3" fontId="43" fillId="0" borderId="17" xfId="0" applyNumberFormat="1" applyFont="1" applyFill="1" applyBorder="1" applyAlignment="1">
      <alignment horizontal="right" vertical="center" wrapText="1"/>
    </xf>
    <xf numFmtId="3" fontId="43" fillId="0" borderId="19" xfId="0" applyNumberFormat="1" applyFont="1" applyFill="1" applyBorder="1" applyAlignment="1">
      <alignment horizontal="right" vertical="center" wrapText="1"/>
    </xf>
    <xf numFmtId="3" fontId="43" fillId="36" borderId="17" xfId="0" applyNumberFormat="1" applyFont="1" applyFill="1" applyBorder="1" applyAlignment="1">
      <alignment horizontal="right" vertical="center" wrapText="1"/>
    </xf>
    <xf numFmtId="3" fontId="43" fillId="36" borderId="17" xfId="0" applyNumberFormat="1" applyFont="1" applyFill="1" applyBorder="1" applyAlignment="1">
      <alignment horizontal="right" vertical="center"/>
    </xf>
    <xf numFmtId="3" fontId="43" fillId="0" borderId="19" xfId="0" applyNumberFormat="1" applyFont="1" applyFill="1" applyBorder="1" applyAlignment="1">
      <alignment horizontal="right" vertical="center"/>
    </xf>
    <xf numFmtId="0" fontId="43" fillId="36" borderId="17" xfId="0" applyFont="1" applyFill="1" applyBorder="1" applyAlignment="1">
      <alignment vertical="center" wrapText="1"/>
    </xf>
    <xf numFmtId="3" fontId="43" fillId="35" borderId="17" xfId="0" applyNumberFormat="1" applyFont="1" applyFill="1" applyBorder="1" applyAlignment="1">
      <alignment horizontal="right" vertical="center"/>
    </xf>
    <xf numFmtId="0" fontId="43" fillId="0" borderId="17" xfId="0" applyFont="1" applyBorder="1" applyAlignment="1">
      <alignment vertical="center"/>
    </xf>
    <xf numFmtId="0" fontId="43" fillId="34" borderId="17" xfId="0" applyFont="1" applyFill="1" applyBorder="1" applyAlignment="1">
      <alignment vertical="center" wrapText="1"/>
    </xf>
    <xf numFmtId="0" fontId="43" fillId="36" borderId="21" xfId="0" applyFont="1" applyFill="1" applyBorder="1" applyAlignment="1">
      <alignment vertical="center" wrapText="1"/>
    </xf>
    <xf numFmtId="3" fontId="43" fillId="36" borderId="21" xfId="0" applyNumberFormat="1" applyFont="1" applyFill="1" applyBorder="1" applyAlignment="1">
      <alignment horizontal="right" vertical="center" wrapText="1"/>
    </xf>
    <xf numFmtId="3" fontId="43" fillId="36" borderId="21" xfId="0" applyNumberFormat="1" applyFont="1" applyFill="1" applyBorder="1" applyAlignment="1">
      <alignment horizontal="right" vertical="center"/>
    </xf>
    <xf numFmtId="3" fontId="43" fillId="0" borderId="21" xfId="0" applyNumberFormat="1" applyFont="1" applyFill="1" applyBorder="1" applyAlignment="1">
      <alignment horizontal="right" vertical="center"/>
    </xf>
    <xf numFmtId="49" fontId="43" fillId="0" borderId="20" xfId="0" applyNumberFormat="1" applyFont="1" applyBorder="1" applyAlignment="1">
      <alignment horizontal="center" vertical="center"/>
    </xf>
    <xf numFmtId="0" fontId="43" fillId="0" borderId="21" xfId="0" applyFont="1" applyFill="1" applyBorder="1" applyAlignment="1">
      <alignment vertical="center" wrapText="1"/>
    </xf>
    <xf numFmtId="3" fontId="43" fillId="33" borderId="21" xfId="0" applyNumberFormat="1" applyFont="1" applyFill="1" applyBorder="1" applyAlignment="1">
      <alignment horizontal="right" vertical="center"/>
    </xf>
    <xf numFmtId="49" fontId="43" fillId="0" borderId="28" xfId="0" applyNumberFormat="1" applyFont="1" applyBorder="1" applyAlignment="1">
      <alignment horizontal="center" vertical="center"/>
    </xf>
    <xf numFmtId="0" fontId="43" fillId="0" borderId="29" xfId="0" applyFont="1" applyFill="1" applyBorder="1" applyAlignment="1">
      <alignment vertical="center" wrapText="1"/>
    </xf>
    <xf numFmtId="3" fontId="43" fillId="0" borderId="29" xfId="0" applyNumberFormat="1" applyFont="1" applyFill="1" applyBorder="1" applyAlignment="1">
      <alignment horizontal="right" vertical="center" wrapText="1"/>
    </xf>
    <xf numFmtId="3" fontId="43" fillId="0" borderId="30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left" vertical="center"/>
    </xf>
    <xf numFmtId="3" fontId="43" fillId="0" borderId="50" xfId="0" applyNumberFormat="1" applyFont="1" applyFill="1" applyBorder="1" applyAlignment="1">
      <alignment horizontal="right" vertical="center"/>
    </xf>
    <xf numFmtId="3" fontId="43" fillId="0" borderId="51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vertical="center"/>
    </xf>
    <xf numFmtId="183" fontId="43" fillId="0" borderId="0" xfId="65" applyNumberFormat="1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>
      <alignment horizontal="right" vertical="center"/>
    </xf>
    <xf numFmtId="183" fontId="43" fillId="0" borderId="10" xfId="65" applyNumberFormat="1" applyFont="1" applyFill="1" applyBorder="1" applyAlignment="1" applyProtection="1">
      <alignment horizontal="center" vertical="center"/>
      <protection/>
    </xf>
    <xf numFmtId="0" fontId="43" fillId="35" borderId="5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183" fontId="43" fillId="0" borderId="13" xfId="65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>
      <alignment horizontal="right" vertical="center"/>
    </xf>
    <xf numFmtId="3" fontId="43" fillId="34" borderId="15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83" fontId="43" fillId="0" borderId="17" xfId="65" applyNumberFormat="1" applyFont="1" applyFill="1" applyBorder="1" applyAlignment="1" applyProtection="1">
      <alignment horizontal="left" vertical="center" wrapText="1"/>
      <protection/>
    </xf>
    <xf numFmtId="0" fontId="43" fillId="0" borderId="22" xfId="0" applyFont="1" applyFill="1" applyBorder="1" applyAlignment="1">
      <alignment horizontal="center" vertical="center"/>
    </xf>
    <xf numFmtId="183" fontId="43" fillId="0" borderId="23" xfId="65" applyNumberFormat="1" applyFont="1" applyFill="1" applyBorder="1" applyAlignment="1" applyProtection="1">
      <alignment horizontal="left" vertical="center" wrapText="1"/>
      <protection/>
    </xf>
    <xf numFmtId="0" fontId="43" fillId="0" borderId="24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vertical="center"/>
    </xf>
    <xf numFmtId="184" fontId="43" fillId="0" borderId="0" xfId="66" applyFont="1" applyFill="1" applyAlignment="1">
      <alignment vertical="center"/>
      <protection/>
    </xf>
    <xf numFmtId="3" fontId="43" fillId="0" borderId="0" xfId="66" applyNumberFormat="1" applyFont="1" applyFill="1" applyAlignment="1">
      <alignment vertical="center"/>
      <protection/>
    </xf>
    <xf numFmtId="0" fontId="43" fillId="35" borderId="0" xfId="0" applyFont="1" applyFill="1" applyBorder="1" applyAlignment="1">
      <alignment vertical="center"/>
    </xf>
    <xf numFmtId="3" fontId="43" fillId="35" borderId="15" xfId="0" applyNumberFormat="1" applyFont="1" applyFill="1" applyBorder="1" applyAlignment="1">
      <alignment vertical="center"/>
    </xf>
    <xf numFmtId="49" fontId="43" fillId="33" borderId="0" xfId="0" applyNumberFormat="1" applyFont="1" applyFill="1" applyAlignment="1">
      <alignment vertical="center" wrapText="1"/>
    </xf>
    <xf numFmtId="49" fontId="43" fillId="33" borderId="41" xfId="0" applyNumberFormat="1" applyFont="1" applyFill="1" applyBorder="1" applyAlignment="1">
      <alignment horizontal="center" vertical="center" wrapText="1"/>
    </xf>
    <xf numFmtId="49" fontId="43" fillId="33" borderId="53" xfId="0" applyNumberFormat="1" applyFont="1" applyFill="1" applyBorder="1" applyAlignment="1">
      <alignment horizontal="center" vertical="center" wrapText="1"/>
    </xf>
    <xf numFmtId="49" fontId="43" fillId="33" borderId="54" xfId="0" applyNumberFormat="1" applyFont="1" applyFill="1" applyBorder="1" applyAlignment="1">
      <alignment horizontal="center" vertical="center" wrapText="1"/>
    </xf>
    <xf numFmtId="49" fontId="43" fillId="33" borderId="29" xfId="0" applyNumberFormat="1" applyFont="1" applyFill="1" applyBorder="1" applyAlignment="1">
      <alignment horizontal="center" vertical="center" wrapText="1"/>
    </xf>
    <xf numFmtId="49" fontId="43" fillId="33" borderId="55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49" fontId="43" fillId="33" borderId="28" xfId="0" applyNumberFormat="1" applyFont="1" applyFill="1" applyBorder="1" applyAlignment="1">
      <alignment horizontal="center" vertical="center"/>
    </xf>
    <xf numFmtId="49" fontId="43" fillId="33" borderId="29" xfId="0" applyNumberFormat="1" applyFont="1" applyFill="1" applyBorder="1" applyAlignment="1">
      <alignment horizontal="left" vertical="center"/>
    </xf>
    <xf numFmtId="0" fontId="43" fillId="33" borderId="29" xfId="0" applyNumberFormat="1" applyFont="1" applyFill="1" applyBorder="1" applyAlignment="1">
      <alignment horizontal="right" vertical="center"/>
    </xf>
    <xf numFmtId="3" fontId="43" fillId="33" borderId="30" xfId="0" applyNumberFormat="1" applyFont="1" applyFill="1" applyBorder="1" applyAlignment="1">
      <alignment horizontal="right" vertical="center"/>
    </xf>
    <xf numFmtId="0" fontId="43" fillId="33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vertical="center" wrapText="1"/>
    </xf>
    <xf numFmtId="0" fontId="43" fillId="34" borderId="34" xfId="0" applyNumberFormat="1" applyFont="1" applyFill="1" applyBorder="1" applyAlignment="1">
      <alignment horizontal="right" vertical="center" wrapText="1"/>
    </xf>
    <xf numFmtId="3" fontId="43" fillId="34" borderId="34" xfId="0" applyNumberFormat="1" applyFont="1" applyFill="1" applyBorder="1" applyAlignment="1">
      <alignment horizontal="right" vertical="center"/>
    </xf>
    <xf numFmtId="3" fontId="43" fillId="33" borderId="49" xfId="0" applyNumberFormat="1" applyFont="1" applyFill="1" applyBorder="1" applyAlignment="1">
      <alignment horizontal="right" vertical="center"/>
    </xf>
    <xf numFmtId="49" fontId="43" fillId="33" borderId="16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49" fontId="43" fillId="33" borderId="20" xfId="0" applyNumberFormat="1" applyFont="1" applyFill="1" applyBorder="1" applyAlignment="1">
      <alignment horizontal="center" vertical="center" wrapText="1"/>
    </xf>
    <xf numFmtId="49" fontId="43" fillId="33" borderId="28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5" borderId="53" xfId="0" applyFont="1" applyFill="1" applyBorder="1" applyAlignment="1">
      <alignment horizontal="center" vertical="center" wrapText="1"/>
    </xf>
    <xf numFmtId="0" fontId="43" fillId="35" borderId="54" xfId="0" applyFont="1" applyFill="1" applyBorder="1" applyAlignment="1">
      <alignment horizontal="left" vertical="center" wrapText="1"/>
    </xf>
    <xf numFmtId="3" fontId="43" fillId="35" borderId="54" xfId="0" applyNumberFormat="1" applyFont="1" applyFill="1" applyBorder="1" applyAlignment="1">
      <alignment horizontal="right" vertical="center" wrapText="1"/>
    </xf>
    <xf numFmtId="0" fontId="43" fillId="35" borderId="54" xfId="0" applyNumberFormat="1" applyFont="1" applyFill="1" applyBorder="1" applyAlignment="1">
      <alignment horizontal="right" vertical="center" wrapText="1"/>
    </xf>
    <xf numFmtId="3" fontId="43" fillId="35" borderId="30" xfId="0" applyNumberFormat="1" applyFont="1" applyFill="1" applyBorder="1" applyAlignment="1">
      <alignment horizontal="right" vertical="center" wrapText="1"/>
    </xf>
    <xf numFmtId="0" fontId="43" fillId="35" borderId="26" xfId="0" applyFont="1" applyFill="1" applyBorder="1" applyAlignment="1">
      <alignment horizontal="center" vertical="center"/>
    </xf>
    <xf numFmtId="185" fontId="43" fillId="35" borderId="27" xfId="0" applyNumberFormat="1" applyFont="1" applyFill="1" applyBorder="1" applyAlignment="1">
      <alignment vertical="center"/>
    </xf>
    <xf numFmtId="185" fontId="43" fillId="35" borderId="25" xfId="0" applyNumberFormat="1" applyFont="1" applyFill="1" applyBorder="1" applyAlignment="1">
      <alignment vertical="center"/>
    </xf>
    <xf numFmtId="183" fontId="43" fillId="35" borderId="17" xfId="65" applyNumberFormat="1" applyFont="1" applyFill="1" applyBorder="1" applyAlignment="1" applyProtection="1">
      <alignment horizontal="left" vertical="center" wrapText="1"/>
      <protection/>
    </xf>
    <xf numFmtId="3" fontId="43" fillId="35" borderId="18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/>
    </xf>
    <xf numFmtId="183" fontId="43" fillId="35" borderId="0" xfId="65" applyNumberFormat="1" applyFont="1" applyFill="1" applyBorder="1" applyAlignment="1" applyProtection="1">
      <alignment horizontal="center" vertical="center"/>
      <protection/>
    </xf>
    <xf numFmtId="10" fontId="43" fillId="35" borderId="56" xfId="0" applyNumberFormat="1" applyFont="1" applyFill="1" applyBorder="1" applyAlignment="1" applyProtection="1">
      <alignment horizontal="right" vertical="center"/>
      <protection locked="0"/>
    </xf>
    <xf numFmtId="0" fontId="43" fillId="33" borderId="57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43" fillId="33" borderId="59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49" fontId="43" fillId="0" borderId="58" xfId="0" applyNumberFormat="1" applyFont="1" applyBorder="1" applyAlignment="1">
      <alignment horizontal="center" vertical="center"/>
    </xf>
    <xf numFmtId="49" fontId="43" fillId="0" borderId="59" xfId="0" applyNumberFormat="1" applyFont="1" applyBorder="1" applyAlignment="1">
      <alignment horizontal="center" vertical="center"/>
    </xf>
    <xf numFmtId="49" fontId="43" fillId="0" borderId="61" xfId="0" applyNumberFormat="1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1" fontId="43" fillId="0" borderId="63" xfId="0" applyNumberFormat="1" applyFont="1" applyBorder="1" applyAlignment="1">
      <alignment horizontal="center" vertical="center"/>
    </xf>
    <xf numFmtId="1" fontId="43" fillId="0" borderId="29" xfId="0" applyNumberFormat="1" applyFont="1" applyBorder="1" applyAlignment="1">
      <alignment horizontal="center" vertical="center"/>
    </xf>
    <xf numFmtId="49" fontId="43" fillId="0" borderId="59" xfId="0" applyNumberFormat="1" applyFont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vertical="center"/>
    </xf>
    <xf numFmtId="0" fontId="43" fillId="33" borderId="64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33" borderId="58" xfId="0" applyFont="1" applyFill="1" applyBorder="1" applyAlignment="1">
      <alignment vertical="center"/>
    </xf>
    <xf numFmtId="0" fontId="43" fillId="33" borderId="37" xfId="0" applyFont="1" applyFill="1" applyBorder="1" applyAlignment="1">
      <alignment vertical="center"/>
    </xf>
    <xf numFmtId="0" fontId="43" fillId="33" borderId="65" xfId="0" applyFont="1" applyFill="1" applyBorder="1" applyAlignment="1">
      <alignment vertical="center"/>
    </xf>
    <xf numFmtId="0" fontId="43" fillId="33" borderId="66" xfId="0" applyFont="1" applyFill="1" applyBorder="1" applyAlignment="1">
      <alignment vertical="center"/>
    </xf>
    <xf numFmtId="0" fontId="43" fillId="33" borderId="60" xfId="0" applyFont="1" applyFill="1" applyBorder="1" applyAlignment="1">
      <alignment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61" xfId="0" applyFont="1" applyFill="1" applyBorder="1" applyAlignment="1">
      <alignment horizontal="center" vertical="center"/>
    </xf>
    <xf numFmtId="0" fontId="43" fillId="33" borderId="65" xfId="0" applyFont="1" applyFill="1" applyBorder="1" applyAlignment="1">
      <alignment horizontal="center" vertical="center"/>
    </xf>
    <xf numFmtId="0" fontId="43" fillId="33" borderId="67" xfId="0" applyFont="1" applyFill="1" applyBorder="1" applyAlignment="1">
      <alignment horizontal="center" vertical="center"/>
    </xf>
    <xf numFmtId="0" fontId="43" fillId="33" borderId="68" xfId="0" applyFont="1" applyFill="1" applyBorder="1" applyAlignment="1">
      <alignment horizontal="center" vertical="center"/>
    </xf>
    <xf numFmtId="10" fontId="43" fillId="0" borderId="49" xfId="0" applyNumberFormat="1" applyFont="1" applyFill="1" applyBorder="1" applyAlignment="1">
      <alignment horizontal="right" vertical="center"/>
    </xf>
    <xf numFmtId="10" fontId="43" fillId="34" borderId="19" xfId="0" applyNumberFormat="1" applyFont="1" applyFill="1" applyBorder="1" applyAlignment="1">
      <alignment horizontal="right" vertical="center"/>
    </xf>
    <xf numFmtId="10" fontId="43" fillId="0" borderId="19" xfId="0" applyNumberFormat="1" applyFont="1" applyFill="1" applyBorder="1" applyAlignment="1">
      <alignment horizontal="right" vertical="center"/>
    </xf>
    <xf numFmtId="10" fontId="43" fillId="34" borderId="45" xfId="0" applyNumberFormat="1" applyFont="1" applyFill="1" applyBorder="1" applyAlignment="1">
      <alignment horizontal="right" vertical="center"/>
    </xf>
    <xf numFmtId="10" fontId="43" fillId="0" borderId="25" xfId="0" applyNumberFormat="1" applyFont="1" applyFill="1" applyBorder="1" applyAlignment="1">
      <alignment horizontal="right" vertical="center"/>
    </xf>
    <xf numFmtId="183" fontId="43" fillId="35" borderId="0" xfId="65" applyNumberFormat="1" applyFont="1" applyFill="1" applyBorder="1" applyAlignment="1" applyProtection="1">
      <alignment vertical="center"/>
      <protection/>
    </xf>
    <xf numFmtId="49" fontId="43" fillId="0" borderId="16" xfId="0" applyNumberFormat="1" applyFont="1" applyFill="1" applyBorder="1" applyAlignment="1">
      <alignment horizontal="center" vertical="center"/>
    </xf>
    <xf numFmtId="49" fontId="43" fillId="0" borderId="58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43" fillId="0" borderId="59" xfId="0" applyNumberFormat="1" applyFont="1" applyFill="1" applyBorder="1" applyAlignment="1">
      <alignment horizontal="center" vertical="center"/>
    </xf>
    <xf numFmtId="3" fontId="43" fillId="35" borderId="17" xfId="0" applyNumberFormat="1" applyFont="1" applyFill="1" applyBorder="1" applyAlignment="1">
      <alignment horizontal="right" vertical="center" wrapText="1"/>
    </xf>
    <xf numFmtId="0" fontId="43" fillId="33" borderId="5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5" borderId="29" xfId="0" applyFont="1" applyFill="1" applyBorder="1" applyAlignment="1">
      <alignment horizontal="left" vertical="center" wrapText="1"/>
    </xf>
    <xf numFmtId="0" fontId="43" fillId="35" borderId="21" xfId="0" applyFont="1" applyFill="1" applyBorder="1" applyAlignment="1">
      <alignment horizontal="left" vertical="center" wrapText="1"/>
    </xf>
    <xf numFmtId="0" fontId="43" fillId="35" borderId="17" xfId="0" applyFont="1" applyFill="1" applyBorder="1" applyAlignment="1">
      <alignment vertical="center" wrapText="1"/>
    </xf>
    <xf numFmtId="0" fontId="43" fillId="35" borderId="58" xfId="0" applyFont="1" applyFill="1" applyBorder="1" applyAlignment="1">
      <alignment horizontal="center" vertical="center" wrapText="1"/>
    </xf>
    <xf numFmtId="186" fontId="43" fillId="33" borderId="30" xfId="0" applyNumberFormat="1" applyFont="1" applyFill="1" applyBorder="1" applyAlignment="1">
      <alignment horizontal="right" vertical="center"/>
    </xf>
    <xf numFmtId="186" fontId="43" fillId="33" borderId="15" xfId="0" applyNumberFormat="1" applyFont="1" applyFill="1" applyBorder="1" applyAlignment="1">
      <alignment horizontal="right" vertical="center"/>
    </xf>
    <xf numFmtId="186" fontId="43" fillId="33" borderId="19" xfId="0" applyNumberFormat="1" applyFont="1" applyFill="1" applyBorder="1" applyAlignment="1">
      <alignment horizontal="right" vertical="center"/>
    </xf>
    <xf numFmtId="186" fontId="43" fillId="33" borderId="46" xfId="0" applyNumberFormat="1" applyFont="1" applyFill="1" applyBorder="1" applyAlignment="1">
      <alignment horizontal="right" vertical="center"/>
    </xf>
    <xf numFmtId="186" fontId="43" fillId="33" borderId="25" xfId="0" applyNumberFormat="1" applyFont="1" applyFill="1" applyBorder="1" applyAlignment="1">
      <alignment horizontal="right" vertical="center"/>
    </xf>
    <xf numFmtId="10" fontId="43" fillId="34" borderId="18" xfId="0" applyNumberFormat="1" applyFont="1" applyFill="1" applyBorder="1" applyAlignment="1">
      <alignment horizontal="right" vertical="center"/>
    </xf>
    <xf numFmtId="3" fontId="43" fillId="34" borderId="18" xfId="0" applyNumberFormat="1" applyFont="1" applyFill="1" applyBorder="1" applyAlignment="1">
      <alignment horizontal="right" vertical="center"/>
    </xf>
    <xf numFmtId="3" fontId="43" fillId="34" borderId="35" xfId="0" applyNumberFormat="1" applyFont="1" applyFill="1" applyBorder="1" applyAlignment="1">
      <alignment horizontal="right" vertical="center"/>
    </xf>
    <xf numFmtId="3" fontId="43" fillId="33" borderId="27" xfId="0" applyNumberFormat="1" applyFont="1" applyFill="1" applyBorder="1" applyAlignment="1">
      <alignment horizontal="right" vertical="center"/>
    </xf>
    <xf numFmtId="0" fontId="43" fillId="35" borderId="21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3" fontId="43" fillId="33" borderId="27" xfId="0" applyNumberFormat="1" applyFont="1" applyFill="1" applyBorder="1" applyAlignment="1">
      <alignment horizontal="right" vertical="center" wrapText="1"/>
    </xf>
    <xf numFmtId="0" fontId="43" fillId="35" borderId="0" xfId="0" applyFont="1" applyFill="1" applyAlignment="1">
      <alignment horizontal="left" vertical="center"/>
    </xf>
    <xf numFmtId="0" fontId="43" fillId="34" borderId="0" xfId="0" applyFont="1" applyFill="1" applyBorder="1" applyAlignment="1" applyProtection="1">
      <alignment horizontal="left" vertical="center"/>
      <protection locked="0"/>
    </xf>
    <xf numFmtId="49" fontId="43" fillId="34" borderId="0" xfId="0" applyNumberFormat="1" applyFont="1" applyFill="1" applyBorder="1" applyAlignment="1" applyProtection="1">
      <alignment horizontal="left" vertical="center"/>
      <protection locked="0"/>
    </xf>
    <xf numFmtId="0" fontId="43" fillId="33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33" borderId="6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7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5" borderId="71" xfId="0" applyFont="1" applyFill="1" applyBorder="1" applyAlignment="1">
      <alignment horizontal="center" vertical="center"/>
    </xf>
    <xf numFmtId="0" fontId="43" fillId="35" borderId="72" xfId="0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0" borderId="73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6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183" fontId="43" fillId="33" borderId="76" xfId="65" applyNumberFormat="1" applyFont="1" applyFill="1" applyBorder="1" applyAlignment="1" applyProtection="1">
      <alignment horizontal="center" vertical="center"/>
      <protection/>
    </xf>
    <xf numFmtId="183" fontId="43" fillId="33" borderId="11" xfId="65" applyNumberFormat="1" applyFont="1" applyFill="1" applyBorder="1" applyAlignment="1" applyProtection="1">
      <alignment horizontal="center" vertical="center"/>
      <protection/>
    </xf>
    <xf numFmtId="0" fontId="43" fillId="33" borderId="47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left" vertical="center" wrapText="1"/>
    </xf>
    <xf numFmtId="0" fontId="43" fillId="33" borderId="77" xfId="0" applyFont="1" applyFill="1" applyBorder="1" applyAlignment="1">
      <alignment horizontal="left" vertical="center" wrapText="1"/>
    </xf>
    <xf numFmtId="0" fontId="43" fillId="33" borderId="64" xfId="0" applyFont="1" applyFill="1" applyBorder="1" applyAlignment="1">
      <alignment horizontal="left" vertical="center" wrapText="1"/>
    </xf>
    <xf numFmtId="0" fontId="43" fillId="33" borderId="78" xfId="0" applyFont="1" applyFill="1" applyBorder="1" applyAlignment="1">
      <alignment horizontal="left" vertical="center"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73" xfId="0" applyFont="1" applyFill="1" applyBorder="1" applyAlignment="1">
      <alignment horizontal="center" vertical="center" wrapText="1"/>
    </xf>
    <xf numFmtId="0" fontId="43" fillId="33" borderId="6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38" xfId="0" applyFont="1" applyFill="1" applyBorder="1" applyAlignment="1">
      <alignment horizontal="center" vertical="center" wrapText="1"/>
    </xf>
    <xf numFmtId="0" fontId="43" fillId="33" borderId="74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83" fontId="43" fillId="35" borderId="0" xfId="65" applyNumberFormat="1" applyFont="1" applyFill="1" applyBorder="1" applyAlignment="1" applyProtection="1">
      <alignment horizontal="center" vertical="center"/>
      <protection/>
    </xf>
    <xf numFmtId="183" fontId="43" fillId="35" borderId="76" xfId="65" applyNumberFormat="1" applyFont="1" applyFill="1" applyBorder="1" applyAlignment="1" applyProtection="1">
      <alignment horizontal="center" vertical="center"/>
      <protection/>
    </xf>
    <xf numFmtId="183" fontId="43" fillId="35" borderId="79" xfId="65" applyNumberFormat="1" applyFont="1" applyFill="1" applyBorder="1" applyAlignment="1" applyProtection="1">
      <alignment horizontal="center" vertical="center"/>
      <protection/>
    </xf>
    <xf numFmtId="183" fontId="43" fillId="35" borderId="11" xfId="65" applyNumberFormat="1" applyFont="1" applyFill="1" applyBorder="1" applyAlignment="1" applyProtection="1">
      <alignment horizontal="center" vertical="center"/>
      <protection/>
    </xf>
    <xf numFmtId="183" fontId="43" fillId="35" borderId="68" xfId="65" applyNumberFormat="1" applyFont="1" applyFill="1" applyBorder="1" applyAlignment="1" applyProtection="1">
      <alignment horizontal="center" vertical="center"/>
      <protection/>
    </xf>
    <xf numFmtId="0" fontId="43" fillId="0" borderId="6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33" borderId="80" xfId="0" applyFont="1" applyFill="1" applyBorder="1" applyAlignment="1">
      <alignment horizontal="center"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183" fontId="43" fillId="0" borderId="71" xfId="65" applyNumberFormat="1" applyFont="1" applyFill="1" applyBorder="1" applyAlignment="1" applyProtection="1">
      <alignment horizontal="center" vertical="center"/>
      <protection/>
    </xf>
    <xf numFmtId="183" fontId="43" fillId="0" borderId="47" xfId="65" applyNumberFormat="1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38" xfId="0" applyNumberFormat="1" applyFont="1" applyFill="1" applyBorder="1" applyAlignment="1">
      <alignment horizontal="center" vertical="center" wrapText="1"/>
    </xf>
    <xf numFmtId="49" fontId="43" fillId="33" borderId="70" xfId="0" applyNumberFormat="1" applyFont="1" applyFill="1" applyBorder="1" applyAlignment="1">
      <alignment horizontal="center" vertical="center" wrapText="1"/>
    </xf>
    <xf numFmtId="49" fontId="43" fillId="33" borderId="21" xfId="0" applyNumberFormat="1" applyFont="1" applyFill="1" applyBorder="1" applyAlignment="1">
      <alignment horizontal="center" vertical="center" wrapText="1"/>
    </xf>
    <xf numFmtId="49" fontId="43" fillId="33" borderId="81" xfId="0" applyNumberFormat="1" applyFont="1" applyFill="1" applyBorder="1" applyAlignment="1">
      <alignment horizontal="center" vertical="center" wrapText="1"/>
    </xf>
    <xf numFmtId="0" fontId="43" fillId="35" borderId="66" xfId="0" applyFont="1" applyFill="1" applyBorder="1" applyAlignment="1">
      <alignment horizontal="right" vertical="center"/>
    </xf>
    <xf numFmtId="0" fontId="43" fillId="35" borderId="75" xfId="0" applyFont="1" applyFill="1" applyBorder="1" applyAlignment="1">
      <alignment horizontal="right" vertical="center"/>
    </xf>
    <xf numFmtId="0" fontId="43" fillId="35" borderId="60" xfId="0" applyFont="1" applyFill="1" applyBorder="1" applyAlignment="1">
      <alignment horizontal="right" vertical="center"/>
    </xf>
    <xf numFmtId="49" fontId="43" fillId="33" borderId="80" xfId="0" applyNumberFormat="1" applyFont="1" applyFill="1" applyBorder="1" applyAlignment="1">
      <alignment horizontal="center" vertical="center" wrapText="1"/>
    </xf>
    <xf numFmtId="49" fontId="43" fillId="33" borderId="45" xfId="0" applyNumberFormat="1" applyFont="1" applyFill="1" applyBorder="1" applyAlignment="1">
      <alignment horizontal="center" vertical="center" wrapText="1"/>
    </xf>
    <xf numFmtId="49" fontId="43" fillId="33" borderId="69" xfId="0" applyNumberFormat="1" applyFont="1" applyFill="1" applyBorder="1" applyAlignment="1">
      <alignment horizontal="center" vertical="center" wrapText="1"/>
    </xf>
    <xf numFmtId="49" fontId="43" fillId="33" borderId="2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Standard_A" xfId="65"/>
    <cellStyle name="Standard_A_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15</v>
      </c>
    </row>
    <row r="2" s="1" customFormat="1" ht="15" customHeight="1">
      <c r="AS2" s="1" t="s">
        <v>42</v>
      </c>
    </row>
    <row r="3" s="1" customFormat="1" ht="15" customHeight="1">
      <c r="AS3" s="1" t="s">
        <v>43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148</v>
      </c>
    </row>
    <row r="11" spans="2:3" s="1" customFormat="1" ht="15" customHeight="1">
      <c r="B11" s="1" t="s">
        <v>45</v>
      </c>
      <c r="C11" s="2" t="s">
        <v>284</v>
      </c>
    </row>
    <row r="12" s="1" customFormat="1" ht="15" customHeight="1"/>
    <row r="13" s="1" customFormat="1" ht="15" customHeight="1"/>
    <row r="14" spans="2:11" s="1" customFormat="1" ht="15" customHeight="1">
      <c r="B14" s="1" t="s">
        <v>84</v>
      </c>
      <c r="E14" s="266"/>
      <c r="F14" s="266"/>
      <c r="G14" s="266"/>
      <c r="H14" s="266"/>
      <c r="I14" s="266"/>
      <c r="J14" s="266"/>
      <c r="K14" s="266"/>
    </row>
    <row r="15" spans="2:11" s="1" customFormat="1" ht="15" customHeight="1">
      <c r="B15" s="1" t="s">
        <v>85</v>
      </c>
      <c r="E15" s="266"/>
      <c r="F15" s="266"/>
      <c r="G15" s="266"/>
      <c r="H15" s="266"/>
      <c r="I15" s="266"/>
      <c r="J15" s="266"/>
      <c r="K15" s="266"/>
    </row>
    <row r="16" spans="2:11" s="1" customFormat="1" ht="15" customHeight="1">
      <c r="B16" s="1" t="s">
        <v>105</v>
      </c>
      <c r="E16" s="266"/>
      <c r="F16" s="266"/>
      <c r="G16" s="266"/>
      <c r="H16" s="266"/>
      <c r="I16" s="266"/>
      <c r="J16" s="266"/>
      <c r="K16" s="266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212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46</v>
      </c>
      <c r="E20" s="266"/>
      <c r="F20" s="266"/>
      <c r="G20" s="266"/>
      <c r="H20" s="266"/>
      <c r="I20" s="266"/>
      <c r="J20" s="266"/>
      <c r="K20" s="266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47</v>
      </c>
      <c r="D22" s="1" t="s">
        <v>16</v>
      </c>
      <c r="E22" s="266"/>
      <c r="F22" s="266"/>
      <c r="G22" s="266"/>
      <c r="H22" s="266"/>
      <c r="I22" s="266"/>
      <c r="J22" s="266"/>
      <c r="K22" s="266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17</v>
      </c>
      <c r="E24" s="266"/>
      <c r="F24" s="266"/>
      <c r="G24" s="266"/>
      <c r="H24" s="266"/>
      <c r="I24" s="266"/>
      <c r="J24" s="266"/>
      <c r="K24" s="266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44</v>
      </c>
      <c r="E26" s="266"/>
      <c r="F26" s="266"/>
      <c r="G26" s="266"/>
      <c r="H26" s="266"/>
      <c r="I26" s="266"/>
      <c r="J26" s="266"/>
      <c r="K26" s="266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87</v>
      </c>
      <c r="E28" s="267"/>
      <c r="F28" s="267"/>
      <c r="G28" s="267"/>
      <c r="H28" s="267"/>
      <c r="I28" s="267"/>
      <c r="J28" s="267"/>
      <c r="K28" s="267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86</v>
      </c>
    </row>
    <row r="31" spans="2:4" s="9" customFormat="1" ht="15" customHeight="1">
      <c r="B31" s="10" t="s">
        <v>161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268" t="s">
        <v>283</v>
      </c>
      <c r="C33" s="268"/>
      <c r="D33" s="268"/>
      <c r="E33" s="268"/>
      <c r="F33" s="268"/>
      <c r="G33" s="268"/>
      <c r="H33" s="268"/>
      <c r="I33" s="268"/>
      <c r="J33" s="268"/>
      <c r="K33" s="268"/>
    </row>
    <row r="34" s="9" customFormat="1" ht="15" customHeight="1">
      <c r="B34" s="14"/>
    </row>
    <row r="35" spans="2:11" s="9" customFormat="1" ht="15" customHeight="1">
      <c r="B35" s="265"/>
      <c r="C35" s="265"/>
      <c r="D35" s="265"/>
      <c r="E35" s="265"/>
      <c r="F35" s="265"/>
      <c r="G35" s="265"/>
      <c r="H35" s="265"/>
      <c r="I35" s="265"/>
      <c r="J35" s="265"/>
      <c r="K35" s="265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75" right="0.75" top="0.65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28125" style="9" customWidth="1"/>
    <col min="3" max="3" width="65.7109375" style="9" customWidth="1"/>
    <col min="4" max="4" width="15.7109375" style="9" customWidth="1"/>
    <col min="5" max="6" width="16.7109375" style="9" customWidth="1"/>
    <col min="7" max="7" width="21.00390625" style="9" customWidth="1"/>
    <col min="8" max="16384" width="9.140625" style="9" customWidth="1"/>
  </cols>
  <sheetData>
    <row r="1" ht="15" customHeight="1">
      <c r="B1" s="15" t="s">
        <v>106</v>
      </c>
    </row>
    <row r="3" ht="15" customHeight="1">
      <c r="B3" s="15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Складиштење и управљање складиштем за природни гас</v>
      </c>
    </row>
    <row r="5" ht="15" customHeight="1">
      <c r="B5" s="15" t="str">
        <f>+CONCATENATE('Naslovna strana'!$B$28," ",'Naslovna strana'!$E$28)</f>
        <v>Датум обраде: </v>
      </c>
    </row>
    <row r="6" ht="15" customHeight="1">
      <c r="B6" s="15"/>
    </row>
    <row r="8" spans="2:6" ht="15" customHeight="1">
      <c r="B8" s="269" t="s">
        <v>285</v>
      </c>
      <c r="C8" s="269"/>
      <c r="D8" s="269"/>
      <c r="E8" s="269"/>
      <c r="F8" s="269"/>
    </row>
    <row r="9" ht="15" customHeight="1" thickBot="1">
      <c r="F9" s="16" t="s">
        <v>149</v>
      </c>
    </row>
    <row r="10" spans="2:6" ht="15" customHeight="1" thickTop="1">
      <c r="B10" s="270" t="s">
        <v>172</v>
      </c>
      <c r="C10" s="272" t="s">
        <v>48</v>
      </c>
      <c r="D10" s="272" t="s">
        <v>150</v>
      </c>
      <c r="E10" s="17">
        <f>'Naslovna strana'!E18-1</f>
        <v>-1</v>
      </c>
      <c r="F10" s="274">
        <f>'Naslovna strana'!E18</f>
        <v>0</v>
      </c>
    </row>
    <row r="11" spans="2:6" ht="15" customHeight="1">
      <c r="B11" s="271"/>
      <c r="C11" s="273"/>
      <c r="D11" s="273"/>
      <c r="E11" s="18" t="s">
        <v>171</v>
      </c>
      <c r="F11" s="275"/>
    </row>
    <row r="12" spans="2:6" ht="15" customHeight="1">
      <c r="B12" s="19" t="s">
        <v>18</v>
      </c>
      <c r="C12" s="20" t="s">
        <v>151</v>
      </c>
      <c r="D12" s="21" t="s">
        <v>224</v>
      </c>
      <c r="E12" s="22">
        <f>'2. Operativni troskovi'!E81</f>
        <v>0</v>
      </c>
      <c r="F12" s="23">
        <f>'2. Operativni troskovi'!F81</f>
        <v>0</v>
      </c>
    </row>
    <row r="13" spans="2:11" ht="15" customHeight="1">
      <c r="B13" s="24" t="s">
        <v>19</v>
      </c>
      <c r="C13" s="25" t="s">
        <v>152</v>
      </c>
      <c r="D13" s="26" t="s">
        <v>225</v>
      </c>
      <c r="E13" s="259"/>
      <c r="F13" s="28">
        <f>'4. Regulisana sredstva'!L65+'4. Regulisana sredstva'!O65</f>
        <v>0</v>
      </c>
      <c r="K13" s="13"/>
    </row>
    <row r="14" spans="2:6" ht="15" customHeight="1">
      <c r="B14" s="24" t="s">
        <v>20</v>
      </c>
      <c r="C14" s="25" t="s">
        <v>211</v>
      </c>
      <c r="D14" s="26" t="s">
        <v>226</v>
      </c>
      <c r="E14" s="258"/>
      <c r="F14" s="29">
        <f>'3. Stopa prinosa'!E17</f>
        <v>0</v>
      </c>
    </row>
    <row r="15" spans="2:6" ht="15" customHeight="1">
      <c r="B15" s="24" t="s">
        <v>65</v>
      </c>
      <c r="C15" s="25" t="s">
        <v>153</v>
      </c>
      <c r="D15" s="26" t="s">
        <v>227</v>
      </c>
      <c r="E15" s="259"/>
      <c r="F15" s="28">
        <f>'4. Regulisana sredstva'!U65</f>
        <v>0</v>
      </c>
    </row>
    <row r="16" spans="2:6" ht="15" customHeight="1">
      <c r="B16" s="46" t="s">
        <v>247</v>
      </c>
      <c r="C16" s="25" t="s">
        <v>245</v>
      </c>
      <c r="D16" s="26"/>
      <c r="E16" s="27">
        <f>E15*E14</f>
        <v>0</v>
      </c>
      <c r="F16" s="28">
        <f>F15*F14</f>
        <v>0</v>
      </c>
    </row>
    <row r="17" spans="2:6" ht="15" customHeight="1">
      <c r="B17" s="24" t="s">
        <v>26</v>
      </c>
      <c r="C17" s="25" t="s">
        <v>154</v>
      </c>
      <c r="D17" s="26" t="s">
        <v>228</v>
      </c>
      <c r="E17" s="27">
        <f>'5. Ostali prihodi'!D17</f>
        <v>0</v>
      </c>
      <c r="F17" s="28">
        <f>'5. Ostali prihodi'!E17</f>
        <v>0</v>
      </c>
    </row>
    <row r="18" spans="2:7" ht="15" customHeight="1">
      <c r="B18" s="30" t="s">
        <v>76</v>
      </c>
      <c r="C18" s="33" t="s">
        <v>155</v>
      </c>
      <c r="D18" s="32" t="s">
        <v>229</v>
      </c>
      <c r="E18" s="260"/>
      <c r="F18" s="104"/>
      <c r="G18" s="34"/>
    </row>
    <row r="19" spans="2:6" ht="15" customHeight="1" thickBot="1">
      <c r="B19" s="41" t="s">
        <v>83</v>
      </c>
      <c r="C19" s="106" t="s">
        <v>326</v>
      </c>
      <c r="D19" s="42" t="s">
        <v>230</v>
      </c>
      <c r="E19" s="261">
        <f>E12+E13+E14*E15-E17+E18</f>
        <v>0</v>
      </c>
      <c r="F19" s="39">
        <f>F12+F13+F14*F15-F17+F18</f>
        <v>0</v>
      </c>
    </row>
    <row r="20" ht="15" customHeight="1" thickTop="1"/>
    <row r="21" ht="15" customHeight="1">
      <c r="O21" s="14"/>
    </row>
  </sheetData>
  <sheetProtection/>
  <mergeCells count="5">
    <mergeCell ref="B8:F8"/>
    <mergeCell ref="B10:B11"/>
    <mergeCell ref="C10:C11"/>
    <mergeCell ref="D10:D11"/>
    <mergeCell ref="F10:F11"/>
  </mergeCells>
  <printOptions horizontalCentered="1"/>
  <pageMargins left="0.17" right="0.17" top="1.72" bottom="0.44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9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51" customWidth="1"/>
    <col min="5" max="6" width="16.7109375" style="2" customWidth="1"/>
    <col min="7" max="7" width="10.7109375" style="2" customWidth="1"/>
    <col min="8" max="16384" width="9.140625" style="2" customWidth="1"/>
  </cols>
  <sheetData>
    <row r="1" spans="2:7" ht="15" customHeight="1">
      <c r="B1" s="15" t="s">
        <v>106</v>
      </c>
      <c r="C1" s="15"/>
      <c r="D1" s="58"/>
      <c r="E1" s="58"/>
      <c r="F1" s="58"/>
      <c r="G1" s="58"/>
    </row>
    <row r="2" spans="2:7" ht="15" customHeight="1">
      <c r="B2" s="9"/>
      <c r="C2" s="9"/>
      <c r="D2" s="58"/>
      <c r="E2" s="58"/>
      <c r="F2" s="58"/>
      <c r="G2" s="58"/>
    </row>
    <row r="3" spans="2:7" ht="15" customHeight="1">
      <c r="B3" s="1" t="str">
        <f>+CONCATENATE('Naslovna strana'!$B$14," ",'Naslovna strana'!$E$14)</f>
        <v>Назив енергетског субјекта: </v>
      </c>
      <c r="C3" s="1"/>
      <c r="D3" s="58"/>
      <c r="E3" s="58"/>
      <c r="F3" s="58"/>
      <c r="G3" s="58"/>
    </row>
    <row r="4" spans="2:7" ht="15" customHeight="1">
      <c r="B4" s="44" t="str">
        <f>+CONCATENATE('Naslovna strana'!$B$11," ",'Naslovna strana'!$C$11)</f>
        <v>Енергетска делатност: Складиштење и управљање складиштем за природни гас</v>
      </c>
      <c r="C4" s="44"/>
      <c r="D4" s="2"/>
      <c r="E4" s="58"/>
      <c r="F4" s="58"/>
      <c r="G4" s="58"/>
    </row>
    <row r="5" spans="2:3" ht="15" customHeight="1">
      <c r="B5" s="44" t="str">
        <f>+CONCATENATE('Naslovna strana'!$B$28," ",'Naslovna strana'!$E$28)</f>
        <v>Датум обраде: </v>
      </c>
      <c r="C5" s="44"/>
    </row>
    <row r="6" spans="2:3" ht="15" customHeight="1">
      <c r="B6" s="44"/>
      <c r="C6" s="44"/>
    </row>
    <row r="7" spans="2:7" ht="15" customHeight="1">
      <c r="B7" s="292" t="s">
        <v>293</v>
      </c>
      <c r="C7" s="292"/>
      <c r="D7" s="292"/>
      <c r="E7" s="292"/>
      <c r="F7" s="292"/>
      <c r="G7" s="292"/>
    </row>
    <row r="8" spans="4:7" s="9" customFormat="1" ht="15" customHeight="1" thickBot="1">
      <c r="D8" s="60"/>
      <c r="E8" s="61"/>
      <c r="F8" s="61"/>
      <c r="G8" s="62" t="s">
        <v>4</v>
      </c>
    </row>
    <row r="9" spans="2:7" s="9" customFormat="1" ht="15" customHeight="1" thickTop="1">
      <c r="B9" s="293" t="s">
        <v>172</v>
      </c>
      <c r="C9" s="295" t="s">
        <v>214</v>
      </c>
      <c r="D9" s="295" t="s">
        <v>48</v>
      </c>
      <c r="E9" s="63">
        <f>'Naslovna strana'!E18-1</f>
        <v>-1</v>
      </c>
      <c r="F9" s="283">
        <f>'Naslovna strana'!E18</f>
        <v>0</v>
      </c>
      <c r="G9" s="274" t="s">
        <v>180</v>
      </c>
    </row>
    <row r="10" spans="2:7" s="9" customFormat="1" ht="15" customHeight="1">
      <c r="B10" s="294"/>
      <c r="C10" s="296"/>
      <c r="D10" s="296"/>
      <c r="E10" s="18" t="s">
        <v>171</v>
      </c>
      <c r="F10" s="284"/>
      <c r="G10" s="285"/>
    </row>
    <row r="11" spans="2:7" s="9" customFormat="1" ht="15" customHeight="1">
      <c r="B11" s="231" t="s">
        <v>18</v>
      </c>
      <c r="C11" s="232">
        <v>51</v>
      </c>
      <c r="D11" s="249" t="s">
        <v>270</v>
      </c>
      <c r="E11" s="64">
        <f>E12+E13+E16+E23+E24</f>
        <v>0</v>
      </c>
      <c r="F11" s="64">
        <f>F12+F13+F16+F23+F24</f>
        <v>0</v>
      </c>
      <c r="G11" s="253">
        <f aca="true" t="shared" si="0" ref="G11:G72">IF(E11=0,0,F11/E11*100)</f>
        <v>0</v>
      </c>
    </row>
    <row r="12" spans="2:7" s="9" customFormat="1" ht="15" customHeight="1">
      <c r="B12" s="101" t="s">
        <v>88</v>
      </c>
      <c r="C12" s="209">
        <v>511</v>
      </c>
      <c r="D12" s="67" t="s">
        <v>89</v>
      </c>
      <c r="E12" s="68"/>
      <c r="F12" s="69"/>
      <c r="G12" s="254">
        <f t="shared" si="0"/>
        <v>0</v>
      </c>
    </row>
    <row r="13" spans="2:7" s="9" customFormat="1" ht="15" customHeight="1">
      <c r="B13" s="24" t="s">
        <v>55</v>
      </c>
      <c r="C13" s="210">
        <v>512</v>
      </c>
      <c r="D13" s="47" t="s">
        <v>49</v>
      </c>
      <c r="E13" s="70">
        <f>E14+E15</f>
        <v>0</v>
      </c>
      <c r="F13" s="70">
        <f>F14+F15</f>
        <v>0</v>
      </c>
      <c r="G13" s="255">
        <f t="shared" si="0"/>
        <v>0</v>
      </c>
    </row>
    <row r="14" spans="2:7" s="9" customFormat="1" ht="15" customHeight="1">
      <c r="B14" s="72" t="s">
        <v>300</v>
      </c>
      <c r="C14" s="211"/>
      <c r="D14" s="73" t="s">
        <v>108</v>
      </c>
      <c r="E14" s="75"/>
      <c r="F14" s="75"/>
      <c r="G14" s="255">
        <f t="shared" si="0"/>
        <v>0</v>
      </c>
    </row>
    <row r="15" spans="2:7" s="9" customFormat="1" ht="15" customHeight="1">
      <c r="B15" s="72" t="s">
        <v>301</v>
      </c>
      <c r="C15" s="211"/>
      <c r="D15" s="73" t="s">
        <v>109</v>
      </c>
      <c r="E15" s="75"/>
      <c r="F15" s="75"/>
      <c r="G15" s="255">
        <f t="shared" si="0"/>
        <v>0</v>
      </c>
    </row>
    <row r="16" spans="2:7" s="9" customFormat="1" ht="15" customHeight="1">
      <c r="B16" s="30" t="s">
        <v>56</v>
      </c>
      <c r="C16" s="211">
        <v>513</v>
      </c>
      <c r="D16" s="73" t="s">
        <v>28</v>
      </c>
      <c r="E16" s="76">
        <f>E17+E18+E19+E22</f>
        <v>0</v>
      </c>
      <c r="F16" s="71">
        <f>F17+F18+F19+F22</f>
        <v>0</v>
      </c>
      <c r="G16" s="255">
        <f t="shared" si="0"/>
        <v>0</v>
      </c>
    </row>
    <row r="17" spans="2:7" s="9" customFormat="1" ht="15" customHeight="1">
      <c r="B17" s="72" t="s">
        <v>302</v>
      </c>
      <c r="C17" s="211"/>
      <c r="D17" s="73" t="s">
        <v>110</v>
      </c>
      <c r="E17" s="75"/>
      <c r="F17" s="75"/>
      <c r="G17" s="255">
        <f t="shared" si="0"/>
        <v>0</v>
      </c>
    </row>
    <row r="18" spans="2:7" s="9" customFormat="1" ht="15" customHeight="1">
      <c r="B18" s="72" t="s">
        <v>303</v>
      </c>
      <c r="C18" s="211"/>
      <c r="D18" s="73" t="s">
        <v>111</v>
      </c>
      <c r="E18" s="75"/>
      <c r="F18" s="75"/>
      <c r="G18" s="255">
        <f t="shared" si="0"/>
        <v>0</v>
      </c>
    </row>
    <row r="19" spans="2:7" s="9" customFormat="1" ht="15" customHeight="1">
      <c r="B19" s="72" t="s">
        <v>304</v>
      </c>
      <c r="C19" s="211"/>
      <c r="D19" s="73" t="s">
        <v>164</v>
      </c>
      <c r="E19" s="77">
        <f>E20+E21</f>
        <v>0</v>
      </c>
      <c r="F19" s="77">
        <f>F20+F21</f>
        <v>0</v>
      </c>
      <c r="G19" s="255">
        <f t="shared" si="0"/>
        <v>0</v>
      </c>
    </row>
    <row r="20" spans="2:7" s="9" customFormat="1" ht="15" customHeight="1">
      <c r="B20" s="72" t="s">
        <v>305</v>
      </c>
      <c r="C20" s="211"/>
      <c r="D20" s="250" t="s">
        <v>292</v>
      </c>
      <c r="E20" s="75"/>
      <c r="F20" s="75"/>
      <c r="G20" s="255">
        <f t="shared" si="0"/>
        <v>0</v>
      </c>
    </row>
    <row r="21" spans="2:7" s="9" customFormat="1" ht="15" customHeight="1">
      <c r="B21" s="72" t="s">
        <v>306</v>
      </c>
      <c r="C21" s="211"/>
      <c r="D21" s="73" t="s">
        <v>213</v>
      </c>
      <c r="E21" s="75"/>
      <c r="F21" s="75"/>
      <c r="G21" s="255">
        <f t="shared" si="0"/>
        <v>0</v>
      </c>
    </row>
    <row r="22" spans="2:7" s="9" customFormat="1" ht="15" customHeight="1">
      <c r="B22" s="46" t="s">
        <v>307</v>
      </c>
      <c r="C22" s="26"/>
      <c r="D22" s="47" t="s">
        <v>112</v>
      </c>
      <c r="E22" s="56"/>
      <c r="F22" s="56"/>
      <c r="G22" s="255">
        <f t="shared" si="0"/>
        <v>0</v>
      </c>
    </row>
    <row r="23" spans="2:7" s="9" customFormat="1" ht="15" customHeight="1">
      <c r="B23" s="24" t="s">
        <v>308</v>
      </c>
      <c r="C23" s="26">
        <v>514</v>
      </c>
      <c r="D23" s="47" t="s">
        <v>256</v>
      </c>
      <c r="E23" s="56"/>
      <c r="F23" s="56"/>
      <c r="G23" s="255">
        <f t="shared" si="0"/>
        <v>0</v>
      </c>
    </row>
    <row r="24" spans="2:7" s="9" customFormat="1" ht="15" customHeight="1">
      <c r="B24" s="35" t="s">
        <v>309</v>
      </c>
      <c r="C24" s="37">
        <v>515</v>
      </c>
      <c r="D24" s="222" t="s">
        <v>257</v>
      </c>
      <c r="E24" s="57"/>
      <c r="F24" s="57"/>
      <c r="G24" s="255">
        <f t="shared" si="0"/>
        <v>0</v>
      </c>
    </row>
    <row r="25" spans="2:7" s="9" customFormat="1" ht="15" customHeight="1">
      <c r="B25" s="231" t="s">
        <v>19</v>
      </c>
      <c r="C25" s="232">
        <v>52</v>
      </c>
      <c r="D25" s="78" t="s">
        <v>29</v>
      </c>
      <c r="E25" s="64">
        <f>E26+E27+E28+E29+E30+E31+E32+E33+E34</f>
        <v>0</v>
      </c>
      <c r="F25" s="64">
        <f>F26+F27+F28+F29+F30+F31+F32+F33+F34</f>
        <v>0</v>
      </c>
      <c r="G25" s="253">
        <f t="shared" si="0"/>
        <v>0</v>
      </c>
    </row>
    <row r="26" spans="2:7" s="9" customFormat="1" ht="15" customHeight="1">
      <c r="B26" s="101" t="s">
        <v>90</v>
      </c>
      <c r="C26" s="209">
        <v>520</v>
      </c>
      <c r="D26" s="79" t="s">
        <v>91</v>
      </c>
      <c r="E26" s="80"/>
      <c r="F26" s="80"/>
      <c r="G26" s="254">
        <f t="shared" si="0"/>
        <v>0</v>
      </c>
    </row>
    <row r="27" spans="2:7" s="9" customFormat="1" ht="15" customHeight="1">
      <c r="B27" s="24" t="s">
        <v>92</v>
      </c>
      <c r="C27" s="210">
        <v>521</v>
      </c>
      <c r="D27" s="48" t="s">
        <v>93</v>
      </c>
      <c r="E27" s="82"/>
      <c r="F27" s="82"/>
      <c r="G27" s="255">
        <f t="shared" si="0"/>
        <v>0</v>
      </c>
    </row>
    <row r="28" spans="2:7" s="9" customFormat="1" ht="15" customHeight="1">
      <c r="B28" s="24" t="s">
        <v>57</v>
      </c>
      <c r="C28" s="210">
        <v>522</v>
      </c>
      <c r="D28" s="48" t="s">
        <v>50</v>
      </c>
      <c r="E28" s="82"/>
      <c r="F28" s="82"/>
      <c r="G28" s="255">
        <f t="shared" si="0"/>
        <v>0</v>
      </c>
    </row>
    <row r="29" spans="2:7" s="9" customFormat="1" ht="15" customHeight="1">
      <c r="B29" s="24" t="s">
        <v>58</v>
      </c>
      <c r="C29" s="210">
        <v>523</v>
      </c>
      <c r="D29" s="48" t="s">
        <v>51</v>
      </c>
      <c r="E29" s="82"/>
      <c r="F29" s="82"/>
      <c r="G29" s="255">
        <f t="shared" si="0"/>
        <v>0</v>
      </c>
    </row>
    <row r="30" spans="2:13" s="9" customFormat="1" ht="15" customHeight="1">
      <c r="B30" s="24" t="s">
        <v>258</v>
      </c>
      <c r="C30" s="210">
        <v>524</v>
      </c>
      <c r="D30" s="48" t="s">
        <v>52</v>
      </c>
      <c r="E30" s="82"/>
      <c r="F30" s="82"/>
      <c r="G30" s="255">
        <f t="shared" si="0"/>
        <v>0</v>
      </c>
      <c r="M30" s="14"/>
    </row>
    <row r="31" spans="2:7" s="9" customFormat="1" ht="15" customHeight="1">
      <c r="B31" s="24" t="s">
        <v>310</v>
      </c>
      <c r="C31" s="210">
        <v>525</v>
      </c>
      <c r="D31" s="48" t="s">
        <v>53</v>
      </c>
      <c r="E31" s="82"/>
      <c r="F31" s="82"/>
      <c r="G31" s="255">
        <f t="shared" si="0"/>
        <v>0</v>
      </c>
    </row>
    <row r="32" spans="2:7" s="9" customFormat="1" ht="15" customHeight="1">
      <c r="B32" s="24" t="s">
        <v>311</v>
      </c>
      <c r="C32" s="210">
        <v>526</v>
      </c>
      <c r="D32" s="251" t="s">
        <v>271</v>
      </c>
      <c r="E32" s="82"/>
      <c r="F32" s="82"/>
      <c r="G32" s="255">
        <f t="shared" si="0"/>
        <v>0</v>
      </c>
    </row>
    <row r="33" spans="2:7" s="9" customFormat="1" ht="15" customHeight="1">
      <c r="B33" s="30" t="s">
        <v>312</v>
      </c>
      <c r="C33" s="211">
        <v>528</v>
      </c>
      <c r="D33" s="262" t="s">
        <v>333</v>
      </c>
      <c r="E33" s="75"/>
      <c r="F33" s="75"/>
      <c r="G33" s="255"/>
    </row>
    <row r="34" spans="2:7" s="9" customFormat="1" ht="15" customHeight="1">
      <c r="B34" s="30" t="s">
        <v>327</v>
      </c>
      <c r="C34" s="211">
        <v>529</v>
      </c>
      <c r="D34" s="31" t="s">
        <v>54</v>
      </c>
      <c r="E34" s="76">
        <f>E35+E36+E37+E38+E39</f>
        <v>0</v>
      </c>
      <c r="F34" s="76">
        <f>F35+F36+F37+F38+F39</f>
        <v>0</v>
      </c>
      <c r="G34" s="255">
        <f t="shared" si="0"/>
        <v>0</v>
      </c>
    </row>
    <row r="35" spans="2:7" s="9" customFormat="1" ht="15" customHeight="1">
      <c r="B35" s="46" t="s">
        <v>328</v>
      </c>
      <c r="C35" s="210"/>
      <c r="D35" s="48" t="s">
        <v>113</v>
      </c>
      <c r="E35" s="82"/>
      <c r="F35" s="82"/>
      <c r="G35" s="255">
        <f t="shared" si="0"/>
        <v>0</v>
      </c>
    </row>
    <row r="36" spans="2:7" s="9" customFormat="1" ht="15" customHeight="1">
      <c r="B36" s="46" t="s">
        <v>329</v>
      </c>
      <c r="C36" s="210"/>
      <c r="D36" s="48" t="s">
        <v>114</v>
      </c>
      <c r="E36" s="82"/>
      <c r="F36" s="82"/>
      <c r="G36" s="255">
        <f t="shared" si="0"/>
        <v>0</v>
      </c>
    </row>
    <row r="37" spans="2:7" s="9" customFormat="1" ht="15" customHeight="1">
      <c r="B37" s="72" t="s">
        <v>330</v>
      </c>
      <c r="C37" s="211"/>
      <c r="D37" s="31" t="s">
        <v>115</v>
      </c>
      <c r="E37" s="75"/>
      <c r="F37" s="75"/>
      <c r="G37" s="255">
        <f t="shared" si="0"/>
        <v>0</v>
      </c>
    </row>
    <row r="38" spans="2:7" s="9" customFormat="1" ht="15" customHeight="1">
      <c r="B38" s="72" t="s">
        <v>331</v>
      </c>
      <c r="C38" s="211"/>
      <c r="D38" s="31" t="s">
        <v>215</v>
      </c>
      <c r="E38" s="75"/>
      <c r="F38" s="75"/>
      <c r="G38" s="255">
        <f t="shared" si="0"/>
        <v>0</v>
      </c>
    </row>
    <row r="39" spans="2:7" s="9" customFormat="1" ht="15" customHeight="1">
      <c r="B39" s="50" t="s">
        <v>332</v>
      </c>
      <c r="C39" s="233"/>
      <c r="D39" s="36" t="s">
        <v>116</v>
      </c>
      <c r="E39" s="83"/>
      <c r="F39" s="83"/>
      <c r="G39" s="256">
        <f t="shared" si="0"/>
        <v>0</v>
      </c>
    </row>
    <row r="40" spans="2:7" s="9" customFormat="1" ht="15" customHeight="1">
      <c r="B40" s="231" t="s">
        <v>20</v>
      </c>
      <c r="C40" s="232">
        <v>53</v>
      </c>
      <c r="D40" s="78" t="s">
        <v>30</v>
      </c>
      <c r="E40" s="64">
        <f>E41+E42+E45+E48+E52+E53+E54+E55+E56</f>
        <v>0</v>
      </c>
      <c r="F40" s="65">
        <f>F41+F42+F45+F48+F52+F53+F54+F55+F56</f>
        <v>0</v>
      </c>
      <c r="G40" s="253">
        <f t="shared" si="0"/>
        <v>0</v>
      </c>
    </row>
    <row r="41" spans="2:7" s="9" customFormat="1" ht="15" customHeight="1">
      <c r="B41" s="101" t="s">
        <v>21</v>
      </c>
      <c r="C41" s="209">
        <v>530</v>
      </c>
      <c r="D41" s="79" t="s">
        <v>59</v>
      </c>
      <c r="E41" s="80"/>
      <c r="F41" s="80"/>
      <c r="G41" s="254">
        <f t="shared" si="0"/>
        <v>0</v>
      </c>
    </row>
    <row r="42" spans="2:7" s="9" customFormat="1" ht="15" customHeight="1">
      <c r="B42" s="24" t="s">
        <v>22</v>
      </c>
      <c r="C42" s="210">
        <v>531</v>
      </c>
      <c r="D42" s="48" t="s">
        <v>32</v>
      </c>
      <c r="E42" s="70">
        <f>E43+E44</f>
        <v>0</v>
      </c>
      <c r="F42" s="71">
        <f>F43+F44</f>
        <v>0</v>
      </c>
      <c r="G42" s="255">
        <f t="shared" si="0"/>
        <v>0</v>
      </c>
    </row>
    <row r="43" spans="2:7" s="9" customFormat="1" ht="15" customHeight="1">
      <c r="B43" s="46" t="s">
        <v>117</v>
      </c>
      <c r="C43" s="210"/>
      <c r="D43" s="48" t="s">
        <v>165</v>
      </c>
      <c r="E43" s="82"/>
      <c r="F43" s="82"/>
      <c r="G43" s="255">
        <f t="shared" si="0"/>
        <v>0</v>
      </c>
    </row>
    <row r="44" spans="2:7" s="9" customFormat="1" ht="15" customHeight="1">
      <c r="B44" s="46" t="s">
        <v>118</v>
      </c>
      <c r="C44" s="210"/>
      <c r="D44" s="48" t="s">
        <v>119</v>
      </c>
      <c r="E44" s="82"/>
      <c r="F44" s="82"/>
      <c r="G44" s="255">
        <f t="shared" si="0"/>
        <v>0</v>
      </c>
    </row>
    <row r="45" spans="2:7" s="9" customFormat="1" ht="15" customHeight="1">
      <c r="B45" s="24" t="s">
        <v>23</v>
      </c>
      <c r="C45" s="210">
        <v>532</v>
      </c>
      <c r="D45" s="48" t="s">
        <v>31</v>
      </c>
      <c r="E45" s="70">
        <f>E46+E47</f>
        <v>0</v>
      </c>
      <c r="F45" s="71">
        <f>F46+F47</f>
        <v>0</v>
      </c>
      <c r="G45" s="255">
        <f t="shared" si="0"/>
        <v>0</v>
      </c>
    </row>
    <row r="46" spans="2:7" s="9" customFormat="1" ht="15" customHeight="1">
      <c r="B46" s="46" t="s">
        <v>120</v>
      </c>
      <c r="C46" s="210"/>
      <c r="D46" s="48" t="s">
        <v>325</v>
      </c>
      <c r="E46" s="82"/>
      <c r="F46" s="82"/>
      <c r="G46" s="255">
        <f t="shared" si="0"/>
        <v>0</v>
      </c>
    </row>
    <row r="47" spans="2:7" s="9" customFormat="1" ht="15" customHeight="1">
      <c r="B47" s="46" t="s">
        <v>121</v>
      </c>
      <c r="C47" s="210"/>
      <c r="D47" s="48" t="s">
        <v>123</v>
      </c>
      <c r="E47" s="82"/>
      <c r="F47" s="82"/>
      <c r="G47" s="255">
        <f t="shared" si="0"/>
        <v>0</v>
      </c>
    </row>
    <row r="48" spans="2:7" s="9" customFormat="1" ht="15" customHeight="1">
      <c r="B48" s="24" t="s">
        <v>24</v>
      </c>
      <c r="C48" s="210">
        <v>533</v>
      </c>
      <c r="D48" s="48" t="s">
        <v>334</v>
      </c>
      <c r="E48" s="70">
        <f>E49+E50+E51</f>
        <v>0</v>
      </c>
      <c r="F48" s="70">
        <f>F49+F50+F51</f>
        <v>0</v>
      </c>
      <c r="G48" s="255">
        <f t="shared" si="0"/>
        <v>0</v>
      </c>
    </row>
    <row r="49" spans="2:7" s="9" customFormat="1" ht="15" customHeight="1">
      <c r="B49" s="46" t="s">
        <v>272</v>
      </c>
      <c r="C49" s="210"/>
      <c r="D49" s="48" t="s">
        <v>166</v>
      </c>
      <c r="E49" s="82"/>
      <c r="F49" s="82"/>
      <c r="G49" s="255">
        <f t="shared" si="0"/>
        <v>0</v>
      </c>
    </row>
    <row r="50" spans="2:7" s="9" customFormat="1" ht="15" customHeight="1">
      <c r="B50" s="46" t="s">
        <v>273</v>
      </c>
      <c r="C50" s="210"/>
      <c r="D50" s="48" t="s">
        <v>216</v>
      </c>
      <c r="E50" s="82"/>
      <c r="F50" s="82"/>
      <c r="G50" s="255">
        <f t="shared" si="0"/>
        <v>0</v>
      </c>
    </row>
    <row r="51" spans="2:7" s="9" customFormat="1" ht="15" customHeight="1">
      <c r="B51" s="46" t="s">
        <v>274</v>
      </c>
      <c r="C51" s="210"/>
      <c r="D51" s="48" t="s">
        <v>335</v>
      </c>
      <c r="E51" s="82"/>
      <c r="F51" s="82"/>
      <c r="G51" s="255">
        <f t="shared" si="0"/>
        <v>0</v>
      </c>
    </row>
    <row r="52" spans="2:7" s="9" customFormat="1" ht="15" customHeight="1">
      <c r="B52" s="24" t="s">
        <v>25</v>
      </c>
      <c r="C52" s="210">
        <v>534</v>
      </c>
      <c r="D52" s="48" t="s">
        <v>60</v>
      </c>
      <c r="E52" s="82"/>
      <c r="F52" s="82"/>
      <c r="G52" s="255">
        <f t="shared" si="0"/>
        <v>0</v>
      </c>
    </row>
    <row r="53" spans="2:7" s="9" customFormat="1" ht="15" customHeight="1">
      <c r="B53" s="24" t="s">
        <v>62</v>
      </c>
      <c r="C53" s="210">
        <v>535</v>
      </c>
      <c r="D53" s="48" t="s">
        <v>33</v>
      </c>
      <c r="E53" s="82"/>
      <c r="F53" s="82"/>
      <c r="G53" s="255">
        <f t="shared" si="0"/>
        <v>0</v>
      </c>
    </row>
    <row r="54" spans="2:7" s="9" customFormat="1" ht="15" customHeight="1">
      <c r="B54" s="24" t="s">
        <v>63</v>
      </c>
      <c r="C54" s="210">
        <v>536</v>
      </c>
      <c r="D54" s="48" t="s">
        <v>61</v>
      </c>
      <c r="E54" s="82"/>
      <c r="F54" s="82"/>
      <c r="G54" s="255">
        <f t="shared" si="0"/>
        <v>0</v>
      </c>
    </row>
    <row r="55" spans="2:7" s="9" customFormat="1" ht="15" customHeight="1">
      <c r="B55" s="30" t="s">
        <v>64</v>
      </c>
      <c r="C55" s="211">
        <v>537</v>
      </c>
      <c r="D55" s="31" t="s">
        <v>167</v>
      </c>
      <c r="E55" s="75"/>
      <c r="F55" s="75"/>
      <c r="G55" s="255">
        <f t="shared" si="0"/>
        <v>0</v>
      </c>
    </row>
    <row r="56" spans="2:7" s="9" customFormat="1" ht="15" customHeight="1">
      <c r="B56" s="30" t="s">
        <v>313</v>
      </c>
      <c r="C56" s="211">
        <v>539</v>
      </c>
      <c r="D56" s="31" t="s">
        <v>346</v>
      </c>
      <c r="E56" s="74"/>
      <c r="F56" s="74"/>
      <c r="G56" s="255">
        <f t="shared" si="0"/>
        <v>0</v>
      </c>
    </row>
    <row r="57" spans="2:7" s="9" customFormat="1" ht="15" customHeight="1">
      <c r="B57" s="231" t="s">
        <v>65</v>
      </c>
      <c r="C57" s="232">
        <v>55</v>
      </c>
      <c r="D57" s="78" t="s">
        <v>34</v>
      </c>
      <c r="E57" s="64">
        <f>E58+E63+E64+E70+E71+E72+E75+E76</f>
        <v>0</v>
      </c>
      <c r="F57" s="65">
        <f>F58+F63+F64+F70+F71+F72+F75+F76</f>
        <v>0</v>
      </c>
      <c r="G57" s="253">
        <f t="shared" si="0"/>
        <v>0</v>
      </c>
    </row>
    <row r="58" spans="2:7" s="9" customFormat="1" ht="15" customHeight="1">
      <c r="B58" s="101" t="s">
        <v>68</v>
      </c>
      <c r="C58" s="209">
        <v>550</v>
      </c>
      <c r="D58" s="79" t="s">
        <v>35</v>
      </c>
      <c r="E58" s="84">
        <f>E59+E60+E61+E62</f>
        <v>0</v>
      </c>
      <c r="F58" s="84">
        <f>F59+F60+F61+F62</f>
        <v>0</v>
      </c>
      <c r="G58" s="254">
        <f t="shared" si="0"/>
        <v>0</v>
      </c>
    </row>
    <row r="59" spans="2:7" s="9" customFormat="1" ht="30" customHeight="1">
      <c r="B59" s="66" t="s">
        <v>314</v>
      </c>
      <c r="C59" s="209"/>
      <c r="D59" s="79" t="s">
        <v>336</v>
      </c>
      <c r="E59" s="80"/>
      <c r="F59" s="80"/>
      <c r="G59" s="255">
        <f t="shared" si="0"/>
        <v>0</v>
      </c>
    </row>
    <row r="60" spans="2:7" s="9" customFormat="1" ht="15" customHeight="1">
      <c r="B60" s="66" t="s">
        <v>315</v>
      </c>
      <c r="C60" s="209"/>
      <c r="D60" s="79" t="s">
        <v>168</v>
      </c>
      <c r="E60" s="80"/>
      <c r="F60" s="80"/>
      <c r="G60" s="255">
        <f t="shared" si="0"/>
        <v>0</v>
      </c>
    </row>
    <row r="61" spans="2:7" s="9" customFormat="1" ht="15" customHeight="1">
      <c r="B61" s="66" t="s">
        <v>316</v>
      </c>
      <c r="C61" s="209"/>
      <c r="D61" s="48" t="s">
        <v>124</v>
      </c>
      <c r="E61" s="80"/>
      <c r="F61" s="80"/>
      <c r="G61" s="255">
        <f t="shared" si="0"/>
        <v>0</v>
      </c>
    </row>
    <row r="62" spans="2:7" s="9" customFormat="1" ht="15" customHeight="1">
      <c r="B62" s="66" t="s">
        <v>317</v>
      </c>
      <c r="C62" s="209"/>
      <c r="D62" s="79" t="s">
        <v>339</v>
      </c>
      <c r="E62" s="80"/>
      <c r="F62" s="80"/>
      <c r="G62" s="255">
        <f t="shared" si="0"/>
        <v>0</v>
      </c>
    </row>
    <row r="63" spans="2:7" s="9" customFormat="1" ht="15" customHeight="1">
      <c r="B63" s="24" t="s">
        <v>69</v>
      </c>
      <c r="C63" s="210">
        <v>551</v>
      </c>
      <c r="D63" s="48" t="s">
        <v>36</v>
      </c>
      <c r="E63" s="82"/>
      <c r="F63" s="82"/>
      <c r="G63" s="255">
        <f t="shared" si="0"/>
        <v>0</v>
      </c>
    </row>
    <row r="64" spans="2:7" s="9" customFormat="1" ht="15" customHeight="1">
      <c r="B64" s="24" t="s">
        <v>70</v>
      </c>
      <c r="C64" s="210">
        <v>552</v>
      </c>
      <c r="D64" s="48" t="s">
        <v>37</v>
      </c>
      <c r="E64" s="70">
        <f>E65+E66+E67+E68+E69</f>
        <v>0</v>
      </c>
      <c r="F64" s="70">
        <f>F65+F66+F67+F68+F69</f>
        <v>0</v>
      </c>
      <c r="G64" s="255">
        <f t="shared" si="0"/>
        <v>0</v>
      </c>
    </row>
    <row r="65" spans="2:7" s="9" customFormat="1" ht="15" customHeight="1">
      <c r="B65" s="46" t="s">
        <v>125</v>
      </c>
      <c r="C65" s="210"/>
      <c r="D65" s="48" t="s">
        <v>126</v>
      </c>
      <c r="E65" s="82"/>
      <c r="F65" s="82"/>
      <c r="G65" s="255">
        <f t="shared" si="0"/>
        <v>0</v>
      </c>
    </row>
    <row r="66" spans="2:7" s="9" customFormat="1" ht="15" customHeight="1">
      <c r="B66" s="46" t="s">
        <v>127</v>
      </c>
      <c r="C66" s="210"/>
      <c r="D66" s="48" t="s">
        <v>128</v>
      </c>
      <c r="E66" s="82"/>
      <c r="F66" s="82"/>
      <c r="G66" s="255">
        <f t="shared" si="0"/>
        <v>0</v>
      </c>
    </row>
    <row r="67" spans="2:7" s="9" customFormat="1" ht="15" customHeight="1">
      <c r="B67" s="46" t="s">
        <v>318</v>
      </c>
      <c r="C67" s="210"/>
      <c r="D67" s="48" t="s">
        <v>340</v>
      </c>
      <c r="E67" s="82"/>
      <c r="F67" s="82"/>
      <c r="G67" s="255"/>
    </row>
    <row r="68" spans="2:7" s="9" customFormat="1" ht="15" customHeight="1">
      <c r="B68" s="46" t="s">
        <v>337</v>
      </c>
      <c r="C68" s="210"/>
      <c r="D68" s="48" t="s">
        <v>341</v>
      </c>
      <c r="E68" s="82"/>
      <c r="F68" s="82"/>
      <c r="G68" s="255"/>
    </row>
    <row r="69" spans="2:7" s="9" customFormat="1" ht="15" customHeight="1">
      <c r="B69" s="46" t="s">
        <v>338</v>
      </c>
      <c r="C69" s="210"/>
      <c r="D69" s="48" t="s">
        <v>129</v>
      </c>
      <c r="E69" s="82"/>
      <c r="F69" s="82"/>
      <c r="G69" s="255">
        <f t="shared" si="0"/>
        <v>0</v>
      </c>
    </row>
    <row r="70" spans="2:7" s="9" customFormat="1" ht="15" customHeight="1">
      <c r="B70" s="24" t="s">
        <v>71</v>
      </c>
      <c r="C70" s="210">
        <v>553</v>
      </c>
      <c r="D70" s="48" t="s">
        <v>38</v>
      </c>
      <c r="E70" s="82"/>
      <c r="F70" s="82"/>
      <c r="G70" s="255">
        <f t="shared" si="0"/>
        <v>0</v>
      </c>
    </row>
    <row r="71" spans="2:7" s="9" customFormat="1" ht="15" customHeight="1">
      <c r="B71" s="24" t="s">
        <v>72</v>
      </c>
      <c r="C71" s="210">
        <v>554</v>
      </c>
      <c r="D71" s="48" t="s">
        <v>66</v>
      </c>
      <c r="E71" s="82"/>
      <c r="F71" s="82"/>
      <c r="G71" s="255">
        <f t="shared" si="0"/>
        <v>0</v>
      </c>
    </row>
    <row r="72" spans="2:7" s="9" customFormat="1" ht="15" customHeight="1">
      <c r="B72" s="24" t="s">
        <v>73</v>
      </c>
      <c r="C72" s="210">
        <v>555</v>
      </c>
      <c r="D72" s="48" t="s">
        <v>342</v>
      </c>
      <c r="E72" s="70">
        <f>E73+E74</f>
        <v>0</v>
      </c>
      <c r="F72" s="70">
        <f>F73+F74</f>
        <v>0</v>
      </c>
      <c r="G72" s="255">
        <f t="shared" si="0"/>
        <v>0</v>
      </c>
    </row>
    <row r="73" spans="2:7" s="9" customFormat="1" ht="15" customHeight="1">
      <c r="B73" s="46" t="s">
        <v>319</v>
      </c>
      <c r="C73" s="210"/>
      <c r="D73" s="48" t="s">
        <v>130</v>
      </c>
      <c r="E73" s="82"/>
      <c r="F73" s="82"/>
      <c r="G73" s="255">
        <f aca="true" t="shared" si="1" ref="G73:G81">IF(E73=0,0,F73/E73*100)</f>
        <v>0</v>
      </c>
    </row>
    <row r="74" spans="2:7" s="9" customFormat="1" ht="15" customHeight="1">
      <c r="B74" s="46" t="s">
        <v>320</v>
      </c>
      <c r="C74" s="210"/>
      <c r="D74" s="48" t="s">
        <v>343</v>
      </c>
      <c r="E74" s="82"/>
      <c r="F74" s="82"/>
      <c r="G74" s="255">
        <f t="shared" si="1"/>
        <v>0</v>
      </c>
    </row>
    <row r="75" spans="2:7" s="9" customFormat="1" ht="15" customHeight="1">
      <c r="B75" s="24" t="s">
        <v>74</v>
      </c>
      <c r="C75" s="210">
        <v>556</v>
      </c>
      <c r="D75" s="48" t="s">
        <v>67</v>
      </c>
      <c r="E75" s="82"/>
      <c r="F75" s="82"/>
      <c r="G75" s="255">
        <f t="shared" si="1"/>
        <v>0</v>
      </c>
    </row>
    <row r="76" spans="2:7" s="9" customFormat="1" ht="15" customHeight="1">
      <c r="B76" s="24" t="s">
        <v>75</v>
      </c>
      <c r="C76" s="210">
        <v>559</v>
      </c>
      <c r="D76" s="48" t="s">
        <v>39</v>
      </c>
      <c r="E76" s="70">
        <f>E77+E78+E79</f>
        <v>0</v>
      </c>
      <c r="F76" s="71">
        <f>F77+F78+F79</f>
        <v>0</v>
      </c>
      <c r="G76" s="255">
        <f t="shared" si="1"/>
        <v>0</v>
      </c>
    </row>
    <row r="77" spans="2:7" s="9" customFormat="1" ht="15" customHeight="1">
      <c r="B77" s="46" t="s">
        <v>321</v>
      </c>
      <c r="C77" s="210"/>
      <c r="D77" s="48" t="s">
        <v>169</v>
      </c>
      <c r="E77" s="82"/>
      <c r="F77" s="82"/>
      <c r="G77" s="255">
        <f t="shared" si="1"/>
        <v>0</v>
      </c>
    </row>
    <row r="78" spans="2:7" s="9" customFormat="1" ht="15" customHeight="1">
      <c r="B78" s="46" t="s">
        <v>322</v>
      </c>
      <c r="C78" s="210"/>
      <c r="D78" s="48" t="s">
        <v>217</v>
      </c>
      <c r="E78" s="82"/>
      <c r="F78" s="205">
        <f>F89</f>
        <v>0</v>
      </c>
      <c r="G78" s="255">
        <f t="shared" si="1"/>
        <v>0</v>
      </c>
    </row>
    <row r="79" spans="2:7" s="9" customFormat="1" ht="15" customHeight="1">
      <c r="B79" s="50" t="s">
        <v>323</v>
      </c>
      <c r="C79" s="233"/>
      <c r="D79" s="36" t="s">
        <v>131</v>
      </c>
      <c r="E79" s="83"/>
      <c r="F79" s="83"/>
      <c r="G79" s="256">
        <f t="shared" si="1"/>
        <v>0</v>
      </c>
    </row>
    <row r="80" spans="2:7" s="9" customFormat="1" ht="30" customHeight="1">
      <c r="B80" s="234" t="s">
        <v>26</v>
      </c>
      <c r="C80" s="235"/>
      <c r="D80" s="85" t="s">
        <v>178</v>
      </c>
      <c r="E80" s="86"/>
      <c r="F80" s="86"/>
      <c r="G80" s="253">
        <f t="shared" si="1"/>
        <v>0</v>
      </c>
    </row>
    <row r="81" spans="2:7" s="9" customFormat="1" ht="15" customHeight="1" thickBot="1">
      <c r="B81" s="41" t="s">
        <v>76</v>
      </c>
      <c r="C81" s="212"/>
      <c r="D81" s="263" t="s">
        <v>324</v>
      </c>
      <c r="E81" s="264">
        <f>E11+E25+E40+E57+E80</f>
        <v>0</v>
      </c>
      <c r="F81" s="264">
        <f>F11+F25+F40+F57+F80</f>
        <v>0</v>
      </c>
      <c r="G81" s="257">
        <f t="shared" si="1"/>
        <v>0</v>
      </c>
    </row>
    <row r="82" ht="15" customHeight="1" thickTop="1"/>
    <row r="84" spans="2:7" ht="15" customHeight="1">
      <c r="B84" s="299" t="s">
        <v>299</v>
      </c>
      <c r="C84" s="299"/>
      <c r="D84" s="299"/>
      <c r="E84" s="299"/>
      <c r="F84" s="299"/>
      <c r="G84" s="51"/>
    </row>
    <row r="85" s="9" customFormat="1" ht="15" customHeight="1" thickBot="1">
      <c r="F85" s="16" t="s">
        <v>149</v>
      </c>
    </row>
    <row r="86" spans="2:6" s="9" customFormat="1" ht="15" customHeight="1" thickTop="1">
      <c r="B86" s="293" t="s">
        <v>172</v>
      </c>
      <c r="C86" s="295" t="s">
        <v>48</v>
      </c>
      <c r="D86" s="295"/>
      <c r="E86" s="295"/>
      <c r="F86" s="274">
        <f>'Naslovna strana'!E18</f>
        <v>0</v>
      </c>
    </row>
    <row r="87" spans="2:6" s="9" customFormat="1" ht="15" customHeight="1">
      <c r="B87" s="297"/>
      <c r="C87" s="298"/>
      <c r="D87" s="298"/>
      <c r="E87" s="298"/>
      <c r="F87" s="285"/>
    </row>
    <row r="88" spans="2:6" s="9" customFormat="1" ht="15" customHeight="1">
      <c r="B88" s="19" t="s">
        <v>18</v>
      </c>
      <c r="C88" s="286" t="s">
        <v>246</v>
      </c>
      <c r="D88" s="287"/>
      <c r="E88" s="288"/>
      <c r="F88" s="172">
        <f>(F12+F13+F17+F18+F21+F22+F23+F24+F25+F40+F58+F63+F64+F70+F71+F72+F75+F77+F79+F80)+'1. MOP'!F13+'1. MOP'!F15*'1. MOP'!F14</f>
        <v>0</v>
      </c>
    </row>
    <row r="89" spans="2:6" s="9" customFormat="1" ht="15" customHeight="1" thickBot="1">
      <c r="B89" s="87" t="s">
        <v>19</v>
      </c>
      <c r="C89" s="289" t="s">
        <v>217</v>
      </c>
      <c r="D89" s="289"/>
      <c r="E89" s="289"/>
      <c r="F89" s="88">
        <f>ROUND(F88*1.25%,0)</f>
        <v>0</v>
      </c>
    </row>
    <row r="90" ht="15" customHeight="1" thickTop="1"/>
    <row r="92" spans="2:6" ht="15" customHeight="1">
      <c r="B92" s="276" t="s">
        <v>281</v>
      </c>
      <c r="C92" s="276"/>
      <c r="D92" s="276"/>
      <c r="E92" s="276"/>
      <c r="F92" s="276"/>
    </row>
    <row r="93" ht="15" customHeight="1" thickBot="1"/>
    <row r="94" spans="2:8" s="59" customFormat="1" ht="15" customHeight="1" thickTop="1">
      <c r="B94" s="277" t="s">
        <v>172</v>
      </c>
      <c r="C94" s="279" t="s">
        <v>48</v>
      </c>
      <c r="D94" s="279"/>
      <c r="E94" s="89">
        <f>'Naslovna strana'!E18-1</f>
        <v>-1</v>
      </c>
      <c r="F94" s="290">
        <f>'Naslovna strana'!E18</f>
        <v>0</v>
      </c>
      <c r="H94" s="248"/>
    </row>
    <row r="95" spans="2:6" ht="15" customHeight="1">
      <c r="B95" s="278"/>
      <c r="C95" s="280"/>
      <c r="D95" s="280"/>
      <c r="E95" s="90" t="s">
        <v>171</v>
      </c>
      <c r="F95" s="291"/>
    </row>
    <row r="96" spans="2:6" ht="15" customHeight="1" thickBot="1">
      <c r="B96" s="91" t="s">
        <v>18</v>
      </c>
      <c r="C96" s="281" t="s">
        <v>223</v>
      </c>
      <c r="D96" s="282"/>
      <c r="E96" s="92"/>
      <c r="F96" s="93"/>
    </row>
    <row r="97" ht="15" customHeight="1" thickTop="1"/>
    <row r="99" ht="15" customHeight="1">
      <c r="D99" s="51">
        <f>D98*1.25%</f>
        <v>0</v>
      </c>
    </row>
  </sheetData>
  <sheetProtection/>
  <mergeCells count="17">
    <mergeCell ref="B7:G7"/>
    <mergeCell ref="B9:B10"/>
    <mergeCell ref="D9:D10"/>
    <mergeCell ref="C9:C10"/>
    <mergeCell ref="B86:B87"/>
    <mergeCell ref="F86:F87"/>
    <mergeCell ref="C86:E87"/>
    <mergeCell ref="B84:F84"/>
    <mergeCell ref="B92:F92"/>
    <mergeCell ref="B94:B95"/>
    <mergeCell ref="C94:D95"/>
    <mergeCell ref="C96:D96"/>
    <mergeCell ref="F9:F10"/>
    <mergeCell ref="G9:G10"/>
    <mergeCell ref="C88:E88"/>
    <mergeCell ref="C89:E89"/>
    <mergeCell ref="F94:F95"/>
  </mergeCells>
  <printOptions horizontalCentered="1"/>
  <pageMargins left="0.2" right="0.17" top="0.28" bottom="0.32" header="0.17" footer="0.17"/>
  <pageSetup fitToHeight="1" fitToWidth="1" horizontalDpi="600" verticalDpi="600" orientation="portrait" scale="52" r:id="rId1"/>
  <headerFooter alignWithMargins="0">
    <oddFooter>&amp;R&amp;"Arial Narrow,Regular"Страна &amp;P од &amp;N</oddFooter>
  </headerFooter>
  <ignoredErrors>
    <ignoredError sqref="E11 E13" formula="1"/>
    <ignoredError sqref="F7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2"/>
  <sheetViews>
    <sheetView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7.421875" style="9" customWidth="1"/>
    <col min="4" max="4" width="45.28125" style="9" customWidth="1"/>
    <col min="5" max="6" width="29.8515625" style="9" customWidth="1"/>
    <col min="7" max="11" width="8.8515625" style="9" customWidth="1"/>
    <col min="12" max="12" width="19.57421875" style="9" customWidth="1"/>
    <col min="13" max="13" width="20.7109375" style="9" customWidth="1"/>
    <col min="14" max="16384" width="8.8515625" style="9" customWidth="1"/>
  </cols>
  <sheetData>
    <row r="1" spans="2:66" ht="15" customHeight="1">
      <c r="B1" s="15" t="s">
        <v>106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5:66" ht="15" customHeight="1">
      <c r="E2" s="52"/>
      <c r="F2" s="52"/>
      <c r="G2" s="171"/>
      <c r="H2" s="171"/>
      <c r="I2" s="17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E3" s="52"/>
      <c r="F3" s="52"/>
      <c r="G3" s="171"/>
      <c r="H3" s="171"/>
      <c r="I3" s="17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9" ht="15" customHeight="1">
      <c r="B4" s="15" t="str">
        <f>+CONCATENATE('Naslovna strana'!$B$11," ",'Naslovna strana'!$C$11)</f>
        <v>Енергетска делатност: Складиштење и управљање складиштем за природни гас</v>
      </c>
      <c r="E4" s="52"/>
      <c r="F4" s="52"/>
      <c r="G4" s="52"/>
      <c r="H4" s="52"/>
      <c r="I4" s="52"/>
    </row>
    <row r="5" spans="2:9" ht="15" customHeight="1">
      <c r="B5" s="44" t="str">
        <f>+CONCATENATE('Naslovna strana'!$B$28," ",'Naslovna strana'!$E$28)</f>
        <v>Датум обраде: </v>
      </c>
      <c r="C5" s="94"/>
      <c r="D5" s="94"/>
      <c r="E5" s="207"/>
      <c r="F5" s="207"/>
      <c r="G5" s="52"/>
      <c r="H5" s="52"/>
      <c r="I5" s="52"/>
    </row>
    <row r="6" spans="3:9" ht="15" customHeight="1">
      <c r="C6" s="94"/>
      <c r="D6" s="94"/>
      <c r="E6" s="207"/>
      <c r="F6" s="207"/>
      <c r="G6" s="52"/>
      <c r="H6" s="52"/>
      <c r="I6" s="52"/>
    </row>
    <row r="7" spans="3:9" ht="15" customHeight="1">
      <c r="C7" s="94"/>
      <c r="D7" s="94"/>
      <c r="E7" s="207"/>
      <c r="F7" s="207"/>
      <c r="G7" s="52"/>
      <c r="H7" s="52"/>
      <c r="I7" s="52"/>
    </row>
    <row r="8" spans="2:6" ht="15" customHeight="1">
      <c r="B8" s="300" t="s">
        <v>294</v>
      </c>
      <c r="C8" s="300"/>
      <c r="D8" s="300"/>
      <c r="E8" s="300"/>
      <c r="F8" s="241"/>
    </row>
    <row r="9" spans="3:16" ht="15" customHeight="1" thickBot="1">
      <c r="C9" s="95"/>
      <c r="D9" s="95"/>
      <c r="E9" s="62" t="s">
        <v>40</v>
      </c>
      <c r="F9" s="62"/>
      <c r="L9" s="1"/>
      <c r="M9" s="1"/>
      <c r="N9" s="1"/>
      <c r="O9" s="1"/>
      <c r="P9" s="1"/>
    </row>
    <row r="10" spans="2:15" ht="15" customHeight="1" thickTop="1">
      <c r="B10" s="293" t="s">
        <v>172</v>
      </c>
      <c r="C10" s="301" t="s">
        <v>48</v>
      </c>
      <c r="D10" s="302"/>
      <c r="E10" s="274">
        <f>'Naslovna strana'!E18</f>
        <v>0</v>
      </c>
      <c r="K10" s="1"/>
      <c r="L10" s="1"/>
      <c r="M10" s="1"/>
      <c r="N10" s="1"/>
      <c r="O10" s="1"/>
    </row>
    <row r="11" spans="2:15" ht="15" customHeight="1">
      <c r="B11" s="294"/>
      <c r="C11" s="303"/>
      <c r="D11" s="304"/>
      <c r="E11" s="275"/>
      <c r="K11" s="1"/>
      <c r="L11" s="1"/>
      <c r="M11" s="1"/>
      <c r="N11" s="1"/>
      <c r="O11" s="1"/>
    </row>
    <row r="12" spans="2:5" ht="15" customHeight="1">
      <c r="B12" s="19" t="s">
        <v>18</v>
      </c>
      <c r="C12" s="223" t="s">
        <v>218</v>
      </c>
      <c r="D12" s="224"/>
      <c r="E12" s="96"/>
    </row>
    <row r="13" spans="2:7" ht="15" customHeight="1">
      <c r="B13" s="24" t="s">
        <v>19</v>
      </c>
      <c r="C13" s="225" t="s">
        <v>219</v>
      </c>
      <c r="D13" s="226"/>
      <c r="E13" s="97"/>
      <c r="F13" s="1"/>
      <c r="G13" s="1"/>
    </row>
    <row r="14" spans="2:7" ht="15" customHeight="1">
      <c r="B14" s="24" t="s">
        <v>20</v>
      </c>
      <c r="C14" s="225" t="s">
        <v>156</v>
      </c>
      <c r="D14" s="226"/>
      <c r="E14" s="98">
        <v>0.4</v>
      </c>
      <c r="F14" s="1"/>
      <c r="G14" s="1"/>
    </row>
    <row r="15" spans="2:7" ht="15" customHeight="1">
      <c r="B15" s="24" t="s">
        <v>65</v>
      </c>
      <c r="C15" s="225" t="s">
        <v>157</v>
      </c>
      <c r="D15" s="226"/>
      <c r="E15" s="98">
        <v>0.6</v>
      </c>
      <c r="F15" s="1"/>
      <c r="G15" s="1"/>
    </row>
    <row r="16" spans="2:7" ht="15" customHeight="1">
      <c r="B16" s="35" t="s">
        <v>26</v>
      </c>
      <c r="C16" s="227" t="s">
        <v>158</v>
      </c>
      <c r="D16" s="228"/>
      <c r="E16" s="208">
        <v>0.15</v>
      </c>
      <c r="F16" s="1"/>
      <c r="G16" s="1"/>
    </row>
    <row r="17" spans="2:7" ht="15" customHeight="1" thickBot="1">
      <c r="B17" s="38" t="s">
        <v>76</v>
      </c>
      <c r="C17" s="229" t="s">
        <v>244</v>
      </c>
      <c r="D17" s="230"/>
      <c r="E17" s="99">
        <f>ROUND((E12*E14/(1-E16)+E13*E15),4)</f>
        <v>0</v>
      </c>
      <c r="F17" s="1"/>
      <c r="G17" s="1"/>
    </row>
    <row r="18" spans="3:8" ht="15" customHeight="1" thickTop="1">
      <c r="C18" s="1"/>
      <c r="D18" s="1"/>
      <c r="E18" s="1"/>
      <c r="F18" s="40"/>
      <c r="G18" s="1"/>
      <c r="H18" s="1"/>
    </row>
    <row r="20" spans="2:6" ht="15" customHeight="1">
      <c r="B20" s="276" t="s">
        <v>295</v>
      </c>
      <c r="C20" s="276"/>
      <c r="D20" s="276"/>
      <c r="E20" s="276"/>
      <c r="F20" s="276"/>
    </row>
    <row r="21" ht="15" customHeight="1" thickBot="1">
      <c r="F21" s="62"/>
    </row>
    <row r="22" spans="2:6" ht="18" customHeight="1" thickTop="1">
      <c r="B22" s="305" t="s">
        <v>172</v>
      </c>
      <c r="C22" s="307" t="s">
        <v>214</v>
      </c>
      <c r="D22" s="309" t="s">
        <v>48</v>
      </c>
      <c r="E22" s="309" t="s">
        <v>159</v>
      </c>
      <c r="F22" s="311" t="s">
        <v>220</v>
      </c>
    </row>
    <row r="23" spans="2:6" ht="18" customHeight="1">
      <c r="B23" s="306"/>
      <c r="C23" s="308"/>
      <c r="D23" s="310"/>
      <c r="E23" s="310"/>
      <c r="F23" s="312"/>
    </row>
    <row r="24" spans="2:6" ht="15" customHeight="1">
      <c r="B24" s="101" t="s">
        <v>18</v>
      </c>
      <c r="C24" s="209">
        <v>41</v>
      </c>
      <c r="D24" s="102" t="s">
        <v>96</v>
      </c>
      <c r="E24" s="107">
        <f>E25+E26+E27</f>
        <v>0</v>
      </c>
      <c r="F24" s="236">
        <f>IF(AND(E25=0,E26=0,E27=0),0,((E25*F25)+(E26*F26)+(E27*F27))/(E25+E26+E27))</f>
        <v>0</v>
      </c>
    </row>
    <row r="25" spans="2:6" ht="15" customHeight="1">
      <c r="B25" s="24" t="s">
        <v>88</v>
      </c>
      <c r="C25" s="210">
        <v>414</v>
      </c>
      <c r="D25" s="25" t="s">
        <v>259</v>
      </c>
      <c r="E25" s="108"/>
      <c r="F25" s="237"/>
    </row>
    <row r="26" spans="2:6" ht="15" customHeight="1">
      <c r="B26" s="24" t="s">
        <v>55</v>
      </c>
      <c r="C26" s="210">
        <v>415</v>
      </c>
      <c r="D26" s="25" t="s">
        <v>260</v>
      </c>
      <c r="E26" s="108"/>
      <c r="F26" s="237"/>
    </row>
    <row r="27" spans="2:6" ht="12.75">
      <c r="B27" s="24" t="s">
        <v>56</v>
      </c>
      <c r="C27" s="210" t="s">
        <v>248</v>
      </c>
      <c r="D27" s="25" t="s">
        <v>162</v>
      </c>
      <c r="E27" s="108"/>
      <c r="F27" s="237"/>
    </row>
    <row r="28" spans="2:6" ht="15" customHeight="1">
      <c r="B28" s="24" t="s">
        <v>19</v>
      </c>
      <c r="C28" s="252">
        <v>42</v>
      </c>
      <c r="D28" s="25" t="s">
        <v>97</v>
      </c>
      <c r="E28" s="109">
        <f>E29+E30+E31</f>
        <v>0</v>
      </c>
      <c r="F28" s="238">
        <f>IF(AND(E29=0,E30=0,E31=0),0,((E29*F29)+(E30*F30)+(E31*F31))/(E29+E30+E31))</f>
        <v>0</v>
      </c>
    </row>
    <row r="29" spans="2:6" ht="15" customHeight="1">
      <c r="B29" s="24" t="s">
        <v>90</v>
      </c>
      <c r="C29" s="210">
        <v>422</v>
      </c>
      <c r="D29" s="25" t="s">
        <v>261</v>
      </c>
      <c r="E29" s="108"/>
      <c r="F29" s="237"/>
    </row>
    <row r="30" spans="2:6" ht="15" customHeight="1">
      <c r="B30" s="24" t="s">
        <v>92</v>
      </c>
      <c r="C30" s="210">
        <v>423</v>
      </c>
      <c r="D30" s="25" t="s">
        <v>262</v>
      </c>
      <c r="E30" s="108"/>
      <c r="F30" s="237"/>
    </row>
    <row r="31" spans="2:6" ht="30" customHeight="1">
      <c r="B31" s="30" t="s">
        <v>57</v>
      </c>
      <c r="C31" s="247" t="s">
        <v>278</v>
      </c>
      <c r="D31" s="33" t="s">
        <v>163</v>
      </c>
      <c r="E31" s="111"/>
      <c r="F31" s="239"/>
    </row>
    <row r="32" spans="2:6" ht="15" customHeight="1" thickBot="1">
      <c r="B32" s="41" t="s">
        <v>20</v>
      </c>
      <c r="C32" s="212"/>
      <c r="D32" s="106" t="s">
        <v>94</v>
      </c>
      <c r="E32" s="43">
        <f>E24+E28</f>
        <v>0</v>
      </c>
      <c r="F32" s="240">
        <f>IF(AND(E24=0,E28=0),0,((E24*F24)+(E28*F28))/E32)</f>
        <v>0</v>
      </c>
    </row>
    <row r="33" ht="15" customHeight="1" thickTop="1"/>
  </sheetData>
  <sheetProtection/>
  <mergeCells count="10">
    <mergeCell ref="B8:E8"/>
    <mergeCell ref="B10:B11"/>
    <mergeCell ref="C10:D11"/>
    <mergeCell ref="B20:F20"/>
    <mergeCell ref="B22:B23"/>
    <mergeCell ref="C22:C23"/>
    <mergeCell ref="D22:D23"/>
    <mergeCell ref="E22:E23"/>
    <mergeCell ref="F22:F23"/>
    <mergeCell ref="E10:E11"/>
  </mergeCells>
  <printOptions horizontalCentered="1"/>
  <pageMargins left="0.17" right="0.17" top="0.97" bottom="0.38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7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8.57421875" style="59" customWidth="1"/>
    <col min="3" max="3" width="13.00390625" style="206" customWidth="1"/>
    <col min="4" max="4" width="98.00390625" style="2" customWidth="1"/>
    <col min="5" max="10" width="20.7109375" style="2" customWidth="1"/>
    <col min="11" max="11" width="26.140625" style="2" customWidth="1"/>
    <col min="12" max="15" width="20.7109375" style="2" customWidth="1"/>
    <col min="16" max="16" width="26.421875" style="2" customWidth="1"/>
    <col min="17" max="21" width="20.7109375" style="2" customWidth="1"/>
    <col min="22" max="16384" width="9.140625" style="2" customWidth="1"/>
  </cols>
  <sheetData>
    <row r="1" spans="2:3" ht="15" customHeight="1">
      <c r="B1" s="15" t="s">
        <v>106</v>
      </c>
      <c r="C1" s="15"/>
    </row>
    <row r="2" spans="2:3" ht="15" customHeight="1">
      <c r="B2" s="9"/>
      <c r="C2" s="9"/>
    </row>
    <row r="3" spans="2:3" ht="15" customHeight="1">
      <c r="B3" s="1" t="str">
        <f>+CONCATENATE('Naslovna strana'!$B$14," ",'Naslovna strana'!$E$14)</f>
        <v>Назив енергетског субјекта: </v>
      </c>
      <c r="C3" s="1"/>
    </row>
    <row r="4" spans="2:3" ht="15" customHeight="1">
      <c r="B4" s="15" t="str">
        <f>+CONCATENATE('Naslovna strana'!$B$11," ",'Naslovna strana'!$C$11)</f>
        <v>Енергетска делатност: Складиштење и управљање складиштем за природни гас</v>
      </c>
      <c r="C4" s="15"/>
    </row>
    <row r="5" spans="2:3" ht="15" customHeight="1">
      <c r="B5" s="44" t="str">
        <f>+CONCATENATE('Naslovna strana'!$B$28," ",'Naslovna strana'!$E$28)</f>
        <v>Датум обраде: </v>
      </c>
      <c r="C5" s="44"/>
    </row>
    <row r="6" spans="2:3" ht="15" customHeight="1">
      <c r="B6" s="15"/>
      <c r="C6" s="15"/>
    </row>
    <row r="7" spans="2:16" ht="15" customHeight="1">
      <c r="B7" s="12"/>
      <c r="C7" s="12"/>
      <c r="D7" s="12"/>
      <c r="E7" s="12"/>
      <c r="F7" s="12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21" ht="15" customHeight="1">
      <c r="B8" s="292" t="s">
        <v>296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</row>
    <row r="9" spans="4:21" ht="15" customHeight="1" thickBot="1">
      <c r="D9" s="59"/>
      <c r="E9" s="59"/>
      <c r="F9" s="59"/>
      <c r="G9" s="59"/>
      <c r="H9" s="44"/>
      <c r="K9" s="100"/>
      <c r="Q9" s="319"/>
      <c r="R9" s="319"/>
      <c r="U9" s="113" t="s">
        <v>4</v>
      </c>
    </row>
    <row r="10" spans="2:21" ht="19.5" customHeight="1" thickTop="1">
      <c r="B10" s="277" t="s">
        <v>172</v>
      </c>
      <c r="C10" s="313" t="s">
        <v>214</v>
      </c>
      <c r="D10" s="313" t="s">
        <v>207</v>
      </c>
      <c r="E10" s="313" t="s">
        <v>208</v>
      </c>
      <c r="F10" s="313" t="s">
        <v>209</v>
      </c>
      <c r="G10" s="313" t="s">
        <v>1</v>
      </c>
      <c r="H10" s="313" t="s">
        <v>27</v>
      </c>
      <c r="I10" s="313" t="s">
        <v>181</v>
      </c>
      <c r="J10" s="313" t="s">
        <v>182</v>
      </c>
      <c r="K10" s="295" t="s">
        <v>231</v>
      </c>
      <c r="L10" s="313" t="s">
        <v>183</v>
      </c>
      <c r="M10" s="313" t="s">
        <v>132</v>
      </c>
      <c r="N10" s="313" t="s">
        <v>184</v>
      </c>
      <c r="O10" s="313" t="s">
        <v>185</v>
      </c>
      <c r="P10" s="313" t="s">
        <v>186</v>
      </c>
      <c r="Q10" s="313" t="s">
        <v>2</v>
      </c>
      <c r="R10" s="313" t="s">
        <v>3</v>
      </c>
      <c r="S10" s="313" t="s">
        <v>82</v>
      </c>
      <c r="T10" s="313" t="s">
        <v>187</v>
      </c>
      <c r="U10" s="315" t="s">
        <v>188</v>
      </c>
    </row>
    <row r="11" spans="2:21" ht="19.5" customHeight="1">
      <c r="B11" s="278"/>
      <c r="C11" s="314"/>
      <c r="D11" s="314"/>
      <c r="E11" s="314"/>
      <c r="F11" s="314"/>
      <c r="G11" s="314"/>
      <c r="H11" s="314"/>
      <c r="I11" s="314"/>
      <c r="J11" s="314"/>
      <c r="K11" s="298"/>
      <c r="L11" s="314"/>
      <c r="M11" s="314"/>
      <c r="N11" s="314"/>
      <c r="O11" s="314"/>
      <c r="P11" s="314"/>
      <c r="Q11" s="314"/>
      <c r="R11" s="314"/>
      <c r="S11" s="314"/>
      <c r="T11" s="314"/>
      <c r="U11" s="316"/>
    </row>
    <row r="12" spans="2:21" ht="19.5" customHeight="1">
      <c r="B12" s="278"/>
      <c r="C12" s="314"/>
      <c r="D12" s="314"/>
      <c r="E12" s="314"/>
      <c r="F12" s="314"/>
      <c r="G12" s="314"/>
      <c r="H12" s="314"/>
      <c r="I12" s="314"/>
      <c r="J12" s="314"/>
      <c r="K12" s="298"/>
      <c r="L12" s="314"/>
      <c r="M12" s="314"/>
      <c r="N12" s="314"/>
      <c r="O12" s="314"/>
      <c r="P12" s="314"/>
      <c r="Q12" s="314"/>
      <c r="R12" s="314"/>
      <c r="S12" s="314"/>
      <c r="T12" s="314"/>
      <c r="U12" s="316"/>
    </row>
    <row r="13" spans="2:21" ht="19.5" customHeight="1">
      <c r="B13" s="278"/>
      <c r="C13" s="314"/>
      <c r="D13" s="314"/>
      <c r="E13" s="314"/>
      <c r="F13" s="314"/>
      <c r="G13" s="314"/>
      <c r="H13" s="314"/>
      <c r="I13" s="314"/>
      <c r="J13" s="314"/>
      <c r="K13" s="298"/>
      <c r="L13" s="314"/>
      <c r="M13" s="314"/>
      <c r="N13" s="314"/>
      <c r="O13" s="314"/>
      <c r="P13" s="314"/>
      <c r="Q13" s="314"/>
      <c r="R13" s="314"/>
      <c r="S13" s="314"/>
      <c r="T13" s="314"/>
      <c r="U13" s="316"/>
    </row>
    <row r="14" spans="2:21" ht="80.25" customHeight="1">
      <c r="B14" s="278"/>
      <c r="C14" s="314"/>
      <c r="D14" s="314"/>
      <c r="E14" s="314"/>
      <c r="F14" s="314"/>
      <c r="G14" s="314"/>
      <c r="H14" s="314"/>
      <c r="I14" s="314"/>
      <c r="J14" s="314"/>
      <c r="K14" s="298"/>
      <c r="L14" s="314"/>
      <c r="M14" s="314"/>
      <c r="N14" s="314"/>
      <c r="O14" s="314"/>
      <c r="P14" s="314"/>
      <c r="Q14" s="314"/>
      <c r="R14" s="314"/>
      <c r="S14" s="314"/>
      <c r="T14" s="314"/>
      <c r="U14" s="316"/>
    </row>
    <row r="15" spans="2:21" ht="15" customHeight="1">
      <c r="B15" s="317"/>
      <c r="C15" s="318"/>
      <c r="D15" s="318"/>
      <c r="E15" s="318"/>
      <c r="F15" s="318"/>
      <c r="G15" s="90" t="s">
        <v>232</v>
      </c>
      <c r="H15" s="90" t="s">
        <v>233</v>
      </c>
      <c r="I15" s="90" t="s">
        <v>234</v>
      </c>
      <c r="J15" s="90" t="s">
        <v>235</v>
      </c>
      <c r="K15" s="114" t="s">
        <v>236</v>
      </c>
      <c r="L15" s="114" t="s">
        <v>237</v>
      </c>
      <c r="M15" s="318"/>
      <c r="N15" s="114" t="s">
        <v>236</v>
      </c>
      <c r="O15" s="90" t="s">
        <v>238</v>
      </c>
      <c r="P15" s="90" t="s">
        <v>239</v>
      </c>
      <c r="Q15" s="90" t="s">
        <v>240</v>
      </c>
      <c r="R15" s="90" t="s">
        <v>241</v>
      </c>
      <c r="S15" s="90" t="s">
        <v>242</v>
      </c>
      <c r="T15" s="90" t="s">
        <v>243</v>
      </c>
      <c r="U15" s="115" t="s">
        <v>227</v>
      </c>
    </row>
    <row r="16" spans="2:21" s="119" customFormat="1" ht="15" customHeight="1">
      <c r="B16" s="219">
        <v>1</v>
      </c>
      <c r="C16" s="220">
        <v>2</v>
      </c>
      <c r="D16" s="116" t="s">
        <v>174</v>
      </c>
      <c r="E16" s="116" t="s">
        <v>175</v>
      </c>
      <c r="F16" s="116" t="s">
        <v>176</v>
      </c>
      <c r="G16" s="117" t="s">
        <v>177</v>
      </c>
      <c r="H16" s="117" t="s">
        <v>189</v>
      </c>
      <c r="I16" s="117" t="s">
        <v>190</v>
      </c>
      <c r="J16" s="117" t="s">
        <v>191</v>
      </c>
      <c r="K16" s="117" t="s">
        <v>192</v>
      </c>
      <c r="L16" s="117" t="s">
        <v>193</v>
      </c>
      <c r="M16" s="117" t="s">
        <v>194</v>
      </c>
      <c r="N16" s="117" t="s">
        <v>195</v>
      </c>
      <c r="O16" s="117" t="s">
        <v>196</v>
      </c>
      <c r="P16" s="117" t="s">
        <v>197</v>
      </c>
      <c r="Q16" s="117" t="s">
        <v>198</v>
      </c>
      <c r="R16" s="117" t="s">
        <v>199</v>
      </c>
      <c r="S16" s="117" t="s">
        <v>200</v>
      </c>
      <c r="T16" s="117" t="s">
        <v>201</v>
      </c>
      <c r="U16" s="118" t="s">
        <v>249</v>
      </c>
    </row>
    <row r="17" spans="2:21" ht="15" customHeight="1">
      <c r="B17" s="120"/>
      <c r="C17" s="213"/>
      <c r="D17" s="121" t="s">
        <v>77</v>
      </c>
      <c r="E17" s="107"/>
      <c r="F17" s="107"/>
      <c r="G17" s="107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7"/>
      <c r="U17" s="123"/>
    </row>
    <row r="18" spans="2:21" ht="15" customHeight="1">
      <c r="B18" s="124" t="s">
        <v>18</v>
      </c>
      <c r="C18" s="214" t="s">
        <v>279</v>
      </c>
      <c r="D18" s="49" t="s">
        <v>280</v>
      </c>
      <c r="E18" s="125">
        <f>E19+E20+E21</f>
        <v>0</v>
      </c>
      <c r="F18" s="125">
        <f>F19+F20+F21</f>
        <v>0</v>
      </c>
      <c r="G18" s="125">
        <f>G19+G20+G21</f>
        <v>0</v>
      </c>
      <c r="H18" s="125">
        <f>H19+H20+H21</f>
        <v>0</v>
      </c>
      <c r="I18" s="125"/>
      <c r="J18" s="125">
        <f>J19+J20+J21</f>
        <v>0</v>
      </c>
      <c r="K18" s="125"/>
      <c r="L18" s="125"/>
      <c r="M18" s="125"/>
      <c r="N18" s="125"/>
      <c r="O18" s="125"/>
      <c r="P18" s="125">
        <f aca="true" t="shared" si="0" ref="P18:U18">P19+P20+P21</f>
        <v>0</v>
      </c>
      <c r="Q18" s="125">
        <f t="shared" si="0"/>
        <v>0</v>
      </c>
      <c r="R18" s="125">
        <f t="shared" si="0"/>
        <v>0</v>
      </c>
      <c r="S18" s="125">
        <f t="shared" si="0"/>
        <v>0</v>
      </c>
      <c r="T18" s="125">
        <f t="shared" si="0"/>
        <v>0</v>
      </c>
      <c r="U18" s="126">
        <f t="shared" si="0"/>
        <v>0</v>
      </c>
    </row>
    <row r="19" spans="2:21" ht="15" customHeight="1">
      <c r="B19" s="124" t="s">
        <v>88</v>
      </c>
      <c r="C19" s="214"/>
      <c r="D19" s="49" t="s">
        <v>282</v>
      </c>
      <c r="E19" s="127"/>
      <c r="F19" s="127"/>
      <c r="G19" s="109">
        <f>E19-F19</f>
        <v>0</v>
      </c>
      <c r="H19" s="128"/>
      <c r="I19" s="109"/>
      <c r="J19" s="109">
        <f>G19-H19</f>
        <v>0</v>
      </c>
      <c r="K19" s="109"/>
      <c r="L19" s="110"/>
      <c r="M19" s="110"/>
      <c r="N19" s="109"/>
      <c r="O19" s="109"/>
      <c r="P19" s="128"/>
      <c r="Q19" s="128"/>
      <c r="R19" s="128"/>
      <c r="S19" s="128"/>
      <c r="T19" s="109">
        <f>J19+P19-Q19-R19-S19</f>
        <v>0</v>
      </c>
      <c r="U19" s="129">
        <f>(J19+T19)*50%</f>
        <v>0</v>
      </c>
    </row>
    <row r="20" spans="2:21" ht="15" customHeight="1">
      <c r="B20" s="124" t="s">
        <v>55</v>
      </c>
      <c r="C20" s="214"/>
      <c r="D20" s="49" t="s">
        <v>288</v>
      </c>
      <c r="E20" s="127"/>
      <c r="F20" s="127"/>
      <c r="G20" s="109">
        <f>E20-F20</f>
        <v>0</v>
      </c>
      <c r="H20" s="128"/>
      <c r="I20" s="109"/>
      <c r="J20" s="109">
        <f>G20-H20</f>
        <v>0</v>
      </c>
      <c r="K20" s="109"/>
      <c r="L20" s="110"/>
      <c r="M20" s="110"/>
      <c r="N20" s="109"/>
      <c r="O20" s="109"/>
      <c r="P20" s="128"/>
      <c r="Q20" s="128"/>
      <c r="R20" s="128"/>
      <c r="S20" s="128"/>
      <c r="T20" s="109">
        <f>J20+P20-Q20-R20-S20</f>
        <v>0</v>
      </c>
      <c r="U20" s="129">
        <f>(J20+T20)*50%</f>
        <v>0</v>
      </c>
    </row>
    <row r="21" spans="2:21" ht="15" customHeight="1">
      <c r="B21" s="124" t="s">
        <v>56</v>
      </c>
      <c r="C21" s="214"/>
      <c r="D21" s="49" t="s">
        <v>6</v>
      </c>
      <c r="E21" s="127"/>
      <c r="F21" s="127"/>
      <c r="G21" s="109">
        <f>E21-F21</f>
        <v>0</v>
      </c>
      <c r="H21" s="128"/>
      <c r="I21" s="109"/>
      <c r="J21" s="109">
        <f>G21-H21</f>
        <v>0</v>
      </c>
      <c r="K21" s="109"/>
      <c r="L21" s="110"/>
      <c r="M21" s="110"/>
      <c r="N21" s="109"/>
      <c r="O21" s="109"/>
      <c r="P21" s="128"/>
      <c r="Q21" s="128"/>
      <c r="R21" s="128"/>
      <c r="S21" s="128"/>
      <c r="T21" s="109">
        <f>J21+P21-Q21-R21-S21</f>
        <v>0</v>
      </c>
      <c r="U21" s="129">
        <f>(J21+T21)*50%</f>
        <v>0</v>
      </c>
    </row>
    <row r="22" spans="2:21" ht="15" customHeight="1">
      <c r="B22" s="124" t="s">
        <v>19</v>
      </c>
      <c r="C22" s="214" t="s">
        <v>250</v>
      </c>
      <c r="D22" s="49" t="s">
        <v>5</v>
      </c>
      <c r="E22" s="125">
        <f>E23+E27+E31</f>
        <v>0</v>
      </c>
      <c r="F22" s="125">
        <f>F23+F27+F31</f>
        <v>0</v>
      </c>
      <c r="G22" s="125">
        <f>G23+G27+G31</f>
        <v>0</v>
      </c>
      <c r="H22" s="125">
        <f>H23+H27+H31</f>
        <v>0</v>
      </c>
      <c r="I22" s="125"/>
      <c r="J22" s="125">
        <f>J23+J27+J31</f>
        <v>0</v>
      </c>
      <c r="K22" s="125">
        <f>K23+K27+K31</f>
        <v>0</v>
      </c>
      <c r="L22" s="125">
        <f>L23+L27+L31</f>
        <v>0</v>
      </c>
      <c r="M22" s="125"/>
      <c r="N22" s="125">
        <f aca="true" t="shared" si="1" ref="N22:U22">N23+N27+N31</f>
        <v>0</v>
      </c>
      <c r="O22" s="125">
        <f t="shared" si="1"/>
        <v>0</v>
      </c>
      <c r="P22" s="125">
        <f t="shared" si="1"/>
        <v>0</v>
      </c>
      <c r="Q22" s="125">
        <f t="shared" si="1"/>
        <v>0</v>
      </c>
      <c r="R22" s="125">
        <f t="shared" si="1"/>
        <v>0</v>
      </c>
      <c r="S22" s="125">
        <f t="shared" si="1"/>
        <v>0</v>
      </c>
      <c r="T22" s="125">
        <f t="shared" si="1"/>
        <v>0</v>
      </c>
      <c r="U22" s="126">
        <f t="shared" si="1"/>
        <v>0</v>
      </c>
    </row>
    <row r="23" spans="2:23" ht="15" customHeight="1">
      <c r="B23" s="124" t="s">
        <v>90</v>
      </c>
      <c r="C23" s="214"/>
      <c r="D23" s="49" t="s">
        <v>78</v>
      </c>
      <c r="E23" s="125">
        <f>E24+E25+E26</f>
        <v>0</v>
      </c>
      <c r="F23" s="125">
        <f>F24+F25+F26</f>
        <v>0</v>
      </c>
      <c r="G23" s="109">
        <f aca="true" t="shared" si="2" ref="G23:G34">E23-F23</f>
        <v>0</v>
      </c>
      <c r="H23" s="109">
        <f>H24+H25+H26</f>
        <v>0</v>
      </c>
      <c r="I23" s="109"/>
      <c r="J23" s="109">
        <f aca="true" t="shared" si="3" ref="J23:J34">G23-H23</f>
        <v>0</v>
      </c>
      <c r="K23" s="109">
        <f>K24+K25+K26</f>
        <v>0</v>
      </c>
      <c r="L23" s="109">
        <f>L24+L25+L26</f>
        <v>0</v>
      </c>
      <c r="M23" s="109"/>
      <c r="N23" s="109">
        <f aca="true" t="shared" si="4" ref="N23:S23">N24+N25+N26</f>
        <v>0</v>
      </c>
      <c r="O23" s="109">
        <f t="shared" si="4"/>
        <v>0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>J23-K23-N23+P23-Q23-R23-S23</f>
        <v>0</v>
      </c>
      <c r="U23" s="129">
        <f aca="true" t="shared" si="5" ref="U23:U34">(J23+T23)*50%</f>
        <v>0</v>
      </c>
      <c r="V23" s="9"/>
      <c r="W23" s="9"/>
    </row>
    <row r="24" spans="2:23" ht="15" customHeight="1">
      <c r="B24" s="242" t="s">
        <v>134</v>
      </c>
      <c r="C24" s="243"/>
      <c r="D24" s="130"/>
      <c r="E24" s="127"/>
      <c r="F24" s="127"/>
      <c r="G24" s="109">
        <f t="shared" si="2"/>
        <v>0</v>
      </c>
      <c r="H24" s="128"/>
      <c r="I24" s="109"/>
      <c r="J24" s="109">
        <f t="shared" si="3"/>
        <v>0</v>
      </c>
      <c r="K24" s="131">
        <f>IF(G24=0,0,(1-H24/G24)*L24)</f>
        <v>0</v>
      </c>
      <c r="L24" s="128"/>
      <c r="M24" s="128"/>
      <c r="N24" s="109">
        <f>IF(M24=0,0,(P24-R24-S24)*50%/M24)</f>
        <v>0</v>
      </c>
      <c r="O24" s="109">
        <f>IF(M24=0,0,(P24-S24)*50%/M24)</f>
        <v>0</v>
      </c>
      <c r="P24" s="128"/>
      <c r="Q24" s="128"/>
      <c r="R24" s="128"/>
      <c r="S24" s="128"/>
      <c r="T24" s="109">
        <f>J24-K24-N24+P24-Q24-R24-S24</f>
        <v>0</v>
      </c>
      <c r="U24" s="129">
        <f t="shared" si="5"/>
        <v>0</v>
      </c>
      <c r="V24" s="9"/>
      <c r="W24" s="9"/>
    </row>
    <row r="25" spans="2:23" ht="15" customHeight="1">
      <c r="B25" s="242" t="s">
        <v>135</v>
      </c>
      <c r="C25" s="243"/>
      <c r="D25" s="130"/>
      <c r="E25" s="127"/>
      <c r="F25" s="127"/>
      <c r="G25" s="109">
        <f t="shared" si="2"/>
        <v>0</v>
      </c>
      <c r="H25" s="128"/>
      <c r="I25" s="109"/>
      <c r="J25" s="109">
        <f t="shared" si="3"/>
        <v>0</v>
      </c>
      <c r="K25" s="131">
        <f aca="true" t="shared" si="6" ref="K25:K34">IF(G25=0,0,(1-H25/G25)*L25)</f>
        <v>0</v>
      </c>
      <c r="L25" s="128"/>
      <c r="M25" s="128"/>
      <c r="N25" s="109">
        <f aca="true" t="shared" si="7" ref="N25:N34">IF(M25=0,0,(P25-R25-S25)*50%/M25)</f>
        <v>0</v>
      </c>
      <c r="O25" s="109">
        <f aca="true" t="shared" si="8" ref="O25:O34">IF(M25=0,0,(P25-S25)*50%/M25)</f>
        <v>0</v>
      </c>
      <c r="P25" s="128"/>
      <c r="Q25" s="128"/>
      <c r="R25" s="128"/>
      <c r="S25" s="128"/>
      <c r="T25" s="109">
        <f aca="true" t="shared" si="9" ref="T25:T34">J25-K25-N25+P25-Q25-R25-S25</f>
        <v>0</v>
      </c>
      <c r="U25" s="129">
        <f t="shared" si="5"/>
        <v>0</v>
      </c>
      <c r="V25" s="9"/>
      <c r="W25" s="9"/>
    </row>
    <row r="26" spans="2:23" ht="15" customHeight="1">
      <c r="B26" s="242" t="s">
        <v>136</v>
      </c>
      <c r="C26" s="243"/>
      <c r="D26" s="130"/>
      <c r="E26" s="127"/>
      <c r="F26" s="127"/>
      <c r="G26" s="109">
        <f t="shared" si="2"/>
        <v>0</v>
      </c>
      <c r="H26" s="128"/>
      <c r="I26" s="109"/>
      <c r="J26" s="109">
        <f t="shared" si="3"/>
        <v>0</v>
      </c>
      <c r="K26" s="131">
        <f t="shared" si="6"/>
        <v>0</v>
      </c>
      <c r="L26" s="128"/>
      <c r="M26" s="128"/>
      <c r="N26" s="109">
        <f t="shared" si="7"/>
        <v>0</v>
      </c>
      <c r="O26" s="109">
        <f t="shared" si="8"/>
        <v>0</v>
      </c>
      <c r="P26" s="128"/>
      <c r="Q26" s="128"/>
      <c r="R26" s="128"/>
      <c r="S26" s="128"/>
      <c r="T26" s="109">
        <f t="shared" si="9"/>
        <v>0</v>
      </c>
      <c r="U26" s="129">
        <f t="shared" si="5"/>
        <v>0</v>
      </c>
      <c r="V26" s="9"/>
      <c r="W26" s="9"/>
    </row>
    <row r="27" spans="2:21" ht="15" customHeight="1">
      <c r="B27" s="124" t="s">
        <v>92</v>
      </c>
      <c r="C27" s="214"/>
      <c r="D27" s="49" t="s">
        <v>287</v>
      </c>
      <c r="E27" s="125">
        <f>E28+E29+E30</f>
        <v>0</v>
      </c>
      <c r="F27" s="125">
        <f>F28+F29+F30</f>
        <v>0</v>
      </c>
      <c r="G27" s="109">
        <f t="shared" si="2"/>
        <v>0</v>
      </c>
      <c r="H27" s="109">
        <f>H28+H29+H30</f>
        <v>0</v>
      </c>
      <c r="I27" s="109"/>
      <c r="J27" s="109">
        <f t="shared" si="3"/>
        <v>0</v>
      </c>
      <c r="K27" s="109">
        <f>K28+K29+K30</f>
        <v>0</v>
      </c>
      <c r="L27" s="109">
        <f>L28+L29+L30</f>
        <v>0</v>
      </c>
      <c r="M27" s="109"/>
      <c r="N27" s="109">
        <f aca="true" t="shared" si="10" ref="N27:S27">N28+N29+N30</f>
        <v>0</v>
      </c>
      <c r="O27" s="109">
        <f t="shared" si="10"/>
        <v>0</v>
      </c>
      <c r="P27" s="109">
        <f t="shared" si="10"/>
        <v>0</v>
      </c>
      <c r="Q27" s="109">
        <f t="shared" si="10"/>
        <v>0</v>
      </c>
      <c r="R27" s="109">
        <f t="shared" si="10"/>
        <v>0</v>
      </c>
      <c r="S27" s="109">
        <f t="shared" si="10"/>
        <v>0</v>
      </c>
      <c r="T27" s="109">
        <f t="shared" si="9"/>
        <v>0</v>
      </c>
      <c r="U27" s="129">
        <f t="shared" si="5"/>
        <v>0</v>
      </c>
    </row>
    <row r="28" spans="2:21" ht="15" customHeight="1">
      <c r="B28" s="242" t="s">
        <v>137</v>
      </c>
      <c r="C28" s="243"/>
      <c r="D28" s="130"/>
      <c r="E28" s="127"/>
      <c r="F28" s="127"/>
      <c r="G28" s="109">
        <f t="shared" si="2"/>
        <v>0</v>
      </c>
      <c r="H28" s="128"/>
      <c r="I28" s="109"/>
      <c r="J28" s="109">
        <f t="shared" si="3"/>
        <v>0</v>
      </c>
      <c r="K28" s="131">
        <f t="shared" si="6"/>
        <v>0</v>
      </c>
      <c r="L28" s="128"/>
      <c r="M28" s="128"/>
      <c r="N28" s="109">
        <f t="shared" si="7"/>
        <v>0</v>
      </c>
      <c r="O28" s="109">
        <f t="shared" si="8"/>
        <v>0</v>
      </c>
      <c r="P28" s="128"/>
      <c r="Q28" s="128"/>
      <c r="R28" s="128"/>
      <c r="S28" s="128"/>
      <c r="T28" s="109">
        <f t="shared" si="9"/>
        <v>0</v>
      </c>
      <c r="U28" s="129">
        <f t="shared" si="5"/>
        <v>0</v>
      </c>
    </row>
    <row r="29" spans="2:21" ht="15" customHeight="1">
      <c r="B29" s="242" t="s">
        <v>138</v>
      </c>
      <c r="C29" s="243"/>
      <c r="D29" s="130"/>
      <c r="E29" s="127"/>
      <c r="F29" s="127"/>
      <c r="G29" s="109">
        <f t="shared" si="2"/>
        <v>0</v>
      </c>
      <c r="H29" s="128"/>
      <c r="I29" s="109"/>
      <c r="J29" s="109">
        <f t="shared" si="3"/>
        <v>0</v>
      </c>
      <c r="K29" s="131">
        <f t="shared" si="6"/>
        <v>0</v>
      </c>
      <c r="L29" s="128"/>
      <c r="M29" s="128"/>
      <c r="N29" s="109">
        <f t="shared" si="7"/>
        <v>0</v>
      </c>
      <c r="O29" s="109">
        <f t="shared" si="8"/>
        <v>0</v>
      </c>
      <c r="P29" s="128"/>
      <c r="Q29" s="128"/>
      <c r="R29" s="128"/>
      <c r="S29" s="128"/>
      <c r="T29" s="109">
        <f t="shared" si="9"/>
        <v>0</v>
      </c>
      <c r="U29" s="129">
        <f t="shared" si="5"/>
        <v>0</v>
      </c>
    </row>
    <row r="30" spans="2:21" ht="15" customHeight="1">
      <c r="B30" s="242" t="s">
        <v>139</v>
      </c>
      <c r="C30" s="243"/>
      <c r="D30" s="130"/>
      <c r="E30" s="127"/>
      <c r="F30" s="127"/>
      <c r="G30" s="109">
        <f t="shared" si="2"/>
        <v>0</v>
      </c>
      <c r="H30" s="128"/>
      <c r="I30" s="109"/>
      <c r="J30" s="109">
        <f t="shared" si="3"/>
        <v>0</v>
      </c>
      <c r="K30" s="131">
        <f t="shared" si="6"/>
        <v>0</v>
      </c>
      <c r="L30" s="128"/>
      <c r="M30" s="128"/>
      <c r="N30" s="109">
        <f t="shared" si="7"/>
        <v>0</v>
      </c>
      <c r="O30" s="109">
        <f t="shared" si="8"/>
        <v>0</v>
      </c>
      <c r="P30" s="128"/>
      <c r="Q30" s="128"/>
      <c r="R30" s="128"/>
      <c r="S30" s="128"/>
      <c r="T30" s="109">
        <f t="shared" si="9"/>
        <v>0</v>
      </c>
      <c r="U30" s="129">
        <f t="shared" si="5"/>
        <v>0</v>
      </c>
    </row>
    <row r="31" spans="2:21" ht="15" customHeight="1">
      <c r="B31" s="124" t="s">
        <v>57</v>
      </c>
      <c r="C31" s="214"/>
      <c r="D31" s="49" t="s">
        <v>6</v>
      </c>
      <c r="E31" s="125">
        <f>E32+E33+E34</f>
        <v>0</v>
      </c>
      <c r="F31" s="125">
        <f>F32+F33+F34</f>
        <v>0</v>
      </c>
      <c r="G31" s="109">
        <f t="shared" si="2"/>
        <v>0</v>
      </c>
      <c r="H31" s="109">
        <f>H32+H33+H34</f>
        <v>0</v>
      </c>
      <c r="I31" s="109"/>
      <c r="J31" s="109">
        <f t="shared" si="3"/>
        <v>0</v>
      </c>
      <c r="K31" s="109">
        <f>K32+K33+K34</f>
        <v>0</v>
      </c>
      <c r="L31" s="109">
        <f>L32+L33+L34</f>
        <v>0</v>
      </c>
      <c r="M31" s="109"/>
      <c r="N31" s="109">
        <f aca="true" t="shared" si="11" ref="N31:S31">N32+N33+N34</f>
        <v>0</v>
      </c>
      <c r="O31" s="109">
        <f t="shared" si="11"/>
        <v>0</v>
      </c>
      <c r="P31" s="109">
        <f t="shared" si="11"/>
        <v>0</v>
      </c>
      <c r="Q31" s="109">
        <f t="shared" si="11"/>
        <v>0</v>
      </c>
      <c r="R31" s="109">
        <f t="shared" si="11"/>
        <v>0</v>
      </c>
      <c r="S31" s="109">
        <f t="shared" si="11"/>
        <v>0</v>
      </c>
      <c r="T31" s="109">
        <f t="shared" si="9"/>
        <v>0</v>
      </c>
      <c r="U31" s="129">
        <f t="shared" si="5"/>
        <v>0</v>
      </c>
    </row>
    <row r="32" spans="2:21" ht="15" customHeight="1">
      <c r="B32" s="242" t="s">
        <v>140</v>
      </c>
      <c r="C32" s="243"/>
      <c r="D32" s="130"/>
      <c r="E32" s="127"/>
      <c r="F32" s="127"/>
      <c r="G32" s="109">
        <f t="shared" si="2"/>
        <v>0</v>
      </c>
      <c r="H32" s="128"/>
      <c r="I32" s="109"/>
      <c r="J32" s="109">
        <f t="shared" si="3"/>
        <v>0</v>
      </c>
      <c r="K32" s="131">
        <f t="shared" si="6"/>
        <v>0</v>
      </c>
      <c r="L32" s="128"/>
      <c r="M32" s="128"/>
      <c r="N32" s="109">
        <f t="shared" si="7"/>
        <v>0</v>
      </c>
      <c r="O32" s="109">
        <f t="shared" si="8"/>
        <v>0</v>
      </c>
      <c r="P32" s="128"/>
      <c r="Q32" s="128"/>
      <c r="R32" s="128"/>
      <c r="S32" s="128"/>
      <c r="T32" s="109">
        <f t="shared" si="9"/>
        <v>0</v>
      </c>
      <c r="U32" s="129">
        <f t="shared" si="5"/>
        <v>0</v>
      </c>
    </row>
    <row r="33" spans="2:21" ht="15" customHeight="1">
      <c r="B33" s="242" t="s">
        <v>141</v>
      </c>
      <c r="C33" s="243"/>
      <c r="D33" s="130"/>
      <c r="E33" s="127"/>
      <c r="F33" s="127"/>
      <c r="G33" s="109">
        <f t="shared" si="2"/>
        <v>0</v>
      </c>
      <c r="H33" s="128"/>
      <c r="I33" s="109"/>
      <c r="J33" s="109">
        <f t="shared" si="3"/>
        <v>0</v>
      </c>
      <c r="K33" s="131">
        <f t="shared" si="6"/>
        <v>0</v>
      </c>
      <c r="L33" s="128"/>
      <c r="M33" s="128"/>
      <c r="N33" s="109">
        <f t="shared" si="7"/>
        <v>0</v>
      </c>
      <c r="O33" s="109">
        <f t="shared" si="8"/>
        <v>0</v>
      </c>
      <c r="P33" s="128"/>
      <c r="Q33" s="128"/>
      <c r="R33" s="128"/>
      <c r="S33" s="128"/>
      <c r="T33" s="109">
        <f t="shared" si="9"/>
        <v>0</v>
      </c>
      <c r="U33" s="129">
        <f t="shared" si="5"/>
        <v>0</v>
      </c>
    </row>
    <row r="34" spans="2:21" ht="15" customHeight="1">
      <c r="B34" s="242" t="s">
        <v>142</v>
      </c>
      <c r="C34" s="243"/>
      <c r="D34" s="130"/>
      <c r="E34" s="127"/>
      <c r="F34" s="127"/>
      <c r="G34" s="109">
        <f t="shared" si="2"/>
        <v>0</v>
      </c>
      <c r="H34" s="128"/>
      <c r="I34" s="109"/>
      <c r="J34" s="109">
        <f t="shared" si="3"/>
        <v>0</v>
      </c>
      <c r="K34" s="131">
        <f t="shared" si="6"/>
        <v>0</v>
      </c>
      <c r="L34" s="128"/>
      <c r="M34" s="128"/>
      <c r="N34" s="109">
        <f t="shared" si="7"/>
        <v>0</v>
      </c>
      <c r="O34" s="109">
        <f t="shared" si="8"/>
        <v>0</v>
      </c>
      <c r="P34" s="128"/>
      <c r="Q34" s="128"/>
      <c r="R34" s="128"/>
      <c r="S34" s="128"/>
      <c r="T34" s="109">
        <f t="shared" si="9"/>
        <v>0</v>
      </c>
      <c r="U34" s="129">
        <f t="shared" si="5"/>
        <v>0</v>
      </c>
    </row>
    <row r="35" spans="2:21" ht="15" customHeight="1">
      <c r="B35" s="124" t="s">
        <v>20</v>
      </c>
      <c r="C35" s="214" t="s">
        <v>251</v>
      </c>
      <c r="D35" s="132" t="s">
        <v>7</v>
      </c>
      <c r="E35" s="109">
        <f>E36+E40+E44+E48</f>
        <v>0</v>
      </c>
      <c r="F35" s="109">
        <f>F36+F40+F44+F48</f>
        <v>0</v>
      </c>
      <c r="G35" s="109">
        <f>G36+G40+G44+G48</f>
        <v>0</v>
      </c>
      <c r="H35" s="109">
        <f>H36+H40+H44+H48</f>
        <v>0</v>
      </c>
      <c r="I35" s="109"/>
      <c r="J35" s="109">
        <f>J36+J40+J44+J48</f>
        <v>0</v>
      </c>
      <c r="K35" s="109">
        <f>K36+K40+K44+K48</f>
        <v>0</v>
      </c>
      <c r="L35" s="109">
        <f>L36+L40+L44+L48</f>
        <v>0</v>
      </c>
      <c r="M35" s="109"/>
      <c r="N35" s="109">
        <f aca="true" t="shared" si="12" ref="N35:U35">N36+N40+N44+N48</f>
        <v>0</v>
      </c>
      <c r="O35" s="109">
        <f t="shared" si="12"/>
        <v>0</v>
      </c>
      <c r="P35" s="109">
        <f t="shared" si="12"/>
        <v>0</v>
      </c>
      <c r="Q35" s="109">
        <f t="shared" si="12"/>
        <v>0</v>
      </c>
      <c r="R35" s="109">
        <f t="shared" si="12"/>
        <v>0</v>
      </c>
      <c r="S35" s="109">
        <f t="shared" si="12"/>
        <v>0</v>
      </c>
      <c r="T35" s="109">
        <f t="shared" si="12"/>
        <v>0</v>
      </c>
      <c r="U35" s="129">
        <f t="shared" si="12"/>
        <v>0</v>
      </c>
    </row>
    <row r="36" spans="2:21" ht="15" customHeight="1">
      <c r="B36" s="124" t="s">
        <v>21</v>
      </c>
      <c r="C36" s="214"/>
      <c r="D36" s="49" t="s">
        <v>286</v>
      </c>
      <c r="E36" s="125">
        <f>E37+E38+E39</f>
        <v>0</v>
      </c>
      <c r="F36" s="125">
        <f>F37+F38+F39</f>
        <v>0</v>
      </c>
      <c r="G36" s="109">
        <f aca="true" t="shared" si="13" ref="G36:G56">E36-F36</f>
        <v>0</v>
      </c>
      <c r="H36" s="109">
        <f>H37+H38+H39</f>
        <v>0</v>
      </c>
      <c r="I36" s="109"/>
      <c r="J36" s="109">
        <f aca="true" t="shared" si="14" ref="J36:J55">G36-H36</f>
        <v>0</v>
      </c>
      <c r="K36" s="109">
        <f>K37+K38+K39</f>
        <v>0</v>
      </c>
      <c r="L36" s="109">
        <f>L37+L38+L39</f>
        <v>0</v>
      </c>
      <c r="M36" s="109"/>
      <c r="N36" s="109">
        <f aca="true" t="shared" si="15" ref="N36:S36">N37+N38+N39</f>
        <v>0</v>
      </c>
      <c r="O36" s="109">
        <f t="shared" si="15"/>
        <v>0</v>
      </c>
      <c r="P36" s="109">
        <f t="shared" si="15"/>
        <v>0</v>
      </c>
      <c r="Q36" s="109">
        <f t="shared" si="15"/>
        <v>0</v>
      </c>
      <c r="R36" s="109">
        <f t="shared" si="15"/>
        <v>0</v>
      </c>
      <c r="S36" s="109">
        <f t="shared" si="15"/>
        <v>0</v>
      </c>
      <c r="T36" s="109">
        <f>J36-K36-N36+P36-Q36-R36-S36</f>
        <v>0</v>
      </c>
      <c r="U36" s="129">
        <f aca="true" t="shared" si="16" ref="U36:U56">(J36+T36)*50%</f>
        <v>0</v>
      </c>
    </row>
    <row r="37" spans="2:21" ht="15" customHeight="1">
      <c r="B37" s="242" t="s">
        <v>143</v>
      </c>
      <c r="C37" s="243"/>
      <c r="D37" s="130"/>
      <c r="E37" s="127"/>
      <c r="F37" s="127"/>
      <c r="G37" s="109">
        <f t="shared" si="13"/>
        <v>0</v>
      </c>
      <c r="H37" s="128"/>
      <c r="I37" s="109"/>
      <c r="J37" s="109">
        <f t="shared" si="14"/>
        <v>0</v>
      </c>
      <c r="K37" s="131">
        <f aca="true" t="shared" si="17" ref="K37:K55">IF(G37=0,0,(1-H37/G37)*L37)</f>
        <v>0</v>
      </c>
      <c r="L37" s="128"/>
      <c r="M37" s="128"/>
      <c r="N37" s="109">
        <f>IF(M37=0,0,(P37-R37-S37)*50%/M37)</f>
        <v>0</v>
      </c>
      <c r="O37" s="109">
        <f>IF(M37=0,0,(P37-S37)*50%/M37)</f>
        <v>0</v>
      </c>
      <c r="P37" s="128"/>
      <c r="Q37" s="128"/>
      <c r="R37" s="128"/>
      <c r="S37" s="128"/>
      <c r="T37" s="109">
        <f aca="true" t="shared" si="18" ref="T37:T55">J37-K37-N37+P37-Q37-R37-S37</f>
        <v>0</v>
      </c>
      <c r="U37" s="129">
        <f t="shared" si="16"/>
        <v>0</v>
      </c>
    </row>
    <row r="38" spans="2:21" ht="15" customHeight="1">
      <c r="B38" s="242" t="s">
        <v>144</v>
      </c>
      <c r="C38" s="243"/>
      <c r="D38" s="130"/>
      <c r="E38" s="127"/>
      <c r="F38" s="127"/>
      <c r="G38" s="109">
        <f t="shared" si="13"/>
        <v>0</v>
      </c>
      <c r="H38" s="128"/>
      <c r="I38" s="109"/>
      <c r="J38" s="109">
        <f t="shared" si="14"/>
        <v>0</v>
      </c>
      <c r="K38" s="131">
        <f t="shared" si="17"/>
        <v>0</v>
      </c>
      <c r="L38" s="128"/>
      <c r="M38" s="128"/>
      <c r="N38" s="109">
        <f>IF(M38=0,0,(P38-R38-S38)*50%/M38)</f>
        <v>0</v>
      </c>
      <c r="O38" s="109">
        <f>IF(M38=0,0,(P38-S38)*50%/M38)</f>
        <v>0</v>
      </c>
      <c r="P38" s="128"/>
      <c r="Q38" s="128"/>
      <c r="R38" s="128"/>
      <c r="S38" s="128"/>
      <c r="T38" s="109">
        <f t="shared" si="18"/>
        <v>0</v>
      </c>
      <c r="U38" s="129">
        <f t="shared" si="16"/>
        <v>0</v>
      </c>
    </row>
    <row r="39" spans="2:21" ht="15" customHeight="1">
      <c r="B39" s="242" t="s">
        <v>145</v>
      </c>
      <c r="C39" s="243"/>
      <c r="D39" s="130"/>
      <c r="E39" s="127"/>
      <c r="F39" s="127"/>
      <c r="G39" s="109">
        <f t="shared" si="13"/>
        <v>0</v>
      </c>
      <c r="H39" s="128"/>
      <c r="I39" s="109"/>
      <c r="J39" s="109">
        <f t="shared" si="14"/>
        <v>0</v>
      </c>
      <c r="K39" s="131">
        <f t="shared" si="17"/>
        <v>0</v>
      </c>
      <c r="L39" s="128"/>
      <c r="M39" s="128"/>
      <c r="N39" s="109">
        <f>IF(M39=0,0,(P39-R39-S39)*50%/M39)</f>
        <v>0</v>
      </c>
      <c r="O39" s="109">
        <f>IF(M39=0,0,(P39-S39)*50%/M39)</f>
        <v>0</v>
      </c>
      <c r="P39" s="128"/>
      <c r="Q39" s="128"/>
      <c r="R39" s="128"/>
      <c r="S39" s="128"/>
      <c r="T39" s="109">
        <f t="shared" si="18"/>
        <v>0</v>
      </c>
      <c r="U39" s="129">
        <f t="shared" si="16"/>
        <v>0</v>
      </c>
    </row>
    <row r="40" spans="2:21" ht="15" customHeight="1">
      <c r="B40" s="124" t="s">
        <v>22</v>
      </c>
      <c r="C40" s="214"/>
      <c r="D40" s="49" t="s">
        <v>0</v>
      </c>
      <c r="E40" s="125">
        <f>E41+E42+E43</f>
        <v>0</v>
      </c>
      <c r="F40" s="125">
        <f>F41+F42+F43</f>
        <v>0</v>
      </c>
      <c r="G40" s="109">
        <f t="shared" si="13"/>
        <v>0</v>
      </c>
      <c r="H40" s="109">
        <f>H41+H42+H43</f>
        <v>0</v>
      </c>
      <c r="I40" s="109"/>
      <c r="J40" s="109">
        <f t="shared" si="14"/>
        <v>0</v>
      </c>
      <c r="K40" s="109">
        <f>K41+K42+K43</f>
        <v>0</v>
      </c>
      <c r="L40" s="109">
        <f>L41+L42+L43</f>
        <v>0</v>
      </c>
      <c r="M40" s="109"/>
      <c r="N40" s="109">
        <f aca="true" t="shared" si="19" ref="N40:S40">N41+N42+N43</f>
        <v>0</v>
      </c>
      <c r="O40" s="109">
        <f t="shared" si="19"/>
        <v>0</v>
      </c>
      <c r="P40" s="109">
        <f t="shared" si="19"/>
        <v>0</v>
      </c>
      <c r="Q40" s="109">
        <f t="shared" si="19"/>
        <v>0</v>
      </c>
      <c r="R40" s="109">
        <f t="shared" si="19"/>
        <v>0</v>
      </c>
      <c r="S40" s="109">
        <f t="shared" si="19"/>
        <v>0</v>
      </c>
      <c r="T40" s="109">
        <f t="shared" si="18"/>
        <v>0</v>
      </c>
      <c r="U40" s="129">
        <f t="shared" si="16"/>
        <v>0</v>
      </c>
    </row>
    <row r="41" spans="2:21" ht="15" customHeight="1">
      <c r="B41" s="242" t="s">
        <v>117</v>
      </c>
      <c r="C41" s="243"/>
      <c r="D41" s="130"/>
      <c r="E41" s="127"/>
      <c r="F41" s="127"/>
      <c r="G41" s="109">
        <f t="shared" si="13"/>
        <v>0</v>
      </c>
      <c r="H41" s="128"/>
      <c r="I41" s="109"/>
      <c r="J41" s="109">
        <f t="shared" si="14"/>
        <v>0</v>
      </c>
      <c r="K41" s="131">
        <f t="shared" si="17"/>
        <v>0</v>
      </c>
      <c r="L41" s="128"/>
      <c r="M41" s="128"/>
      <c r="N41" s="109">
        <f>IF(M41=0,0,(P41-R41-S41)*50%/M41)</f>
        <v>0</v>
      </c>
      <c r="O41" s="109">
        <f>IF(M41=0,0,(P41-S41)*50%/M41)</f>
        <v>0</v>
      </c>
      <c r="P41" s="128"/>
      <c r="Q41" s="128"/>
      <c r="R41" s="128"/>
      <c r="S41" s="128"/>
      <c r="T41" s="109">
        <f t="shared" si="18"/>
        <v>0</v>
      </c>
      <c r="U41" s="129">
        <f t="shared" si="16"/>
        <v>0</v>
      </c>
    </row>
    <row r="42" spans="2:21" ht="15" customHeight="1">
      <c r="B42" s="242" t="s">
        <v>118</v>
      </c>
      <c r="C42" s="243"/>
      <c r="D42" s="133"/>
      <c r="E42" s="127"/>
      <c r="F42" s="127"/>
      <c r="G42" s="109">
        <f t="shared" si="13"/>
        <v>0</v>
      </c>
      <c r="H42" s="128"/>
      <c r="I42" s="109"/>
      <c r="J42" s="109">
        <f t="shared" si="14"/>
        <v>0</v>
      </c>
      <c r="K42" s="131">
        <f t="shared" si="17"/>
        <v>0</v>
      </c>
      <c r="L42" s="128"/>
      <c r="M42" s="128"/>
      <c r="N42" s="109">
        <f>IF(M42=0,0,(P42-R42-S42)*50%/M42)</f>
        <v>0</v>
      </c>
      <c r="O42" s="109">
        <f>IF(M42=0,0,(P42-S42)*50%/M42)</f>
        <v>0</v>
      </c>
      <c r="P42" s="128"/>
      <c r="Q42" s="128"/>
      <c r="R42" s="128"/>
      <c r="S42" s="128"/>
      <c r="T42" s="109">
        <f t="shared" si="18"/>
        <v>0</v>
      </c>
      <c r="U42" s="129">
        <f t="shared" si="16"/>
        <v>0</v>
      </c>
    </row>
    <row r="43" spans="2:21" ht="15" customHeight="1">
      <c r="B43" s="242" t="s">
        <v>146</v>
      </c>
      <c r="C43" s="243"/>
      <c r="D43" s="130"/>
      <c r="E43" s="127"/>
      <c r="F43" s="127"/>
      <c r="G43" s="109">
        <f t="shared" si="13"/>
        <v>0</v>
      </c>
      <c r="H43" s="128"/>
      <c r="I43" s="109"/>
      <c r="J43" s="109">
        <f t="shared" si="14"/>
        <v>0</v>
      </c>
      <c r="K43" s="131">
        <f t="shared" si="17"/>
        <v>0</v>
      </c>
      <c r="L43" s="128"/>
      <c r="M43" s="128"/>
      <c r="N43" s="109">
        <f>IF(M43=0,0,(P43-R43-S43)*50%/M43)</f>
        <v>0</v>
      </c>
      <c r="O43" s="109">
        <f>IF(M43=0,0,(P43-S43)*50%/M43)</f>
        <v>0</v>
      </c>
      <c r="P43" s="128"/>
      <c r="Q43" s="128"/>
      <c r="R43" s="128"/>
      <c r="S43" s="128"/>
      <c r="T43" s="109">
        <f t="shared" si="18"/>
        <v>0</v>
      </c>
      <c r="U43" s="129">
        <f t="shared" si="16"/>
        <v>0</v>
      </c>
    </row>
    <row r="44" spans="2:21" ht="15" customHeight="1">
      <c r="B44" s="124" t="s">
        <v>23</v>
      </c>
      <c r="C44" s="214"/>
      <c r="D44" s="49" t="s">
        <v>8</v>
      </c>
      <c r="E44" s="125">
        <f>E45+E46+E47</f>
        <v>0</v>
      </c>
      <c r="F44" s="125">
        <f>F45+F46+F47</f>
        <v>0</v>
      </c>
      <c r="G44" s="109">
        <f t="shared" si="13"/>
        <v>0</v>
      </c>
      <c r="H44" s="109">
        <f>H45+H46+H47</f>
        <v>0</v>
      </c>
      <c r="I44" s="109"/>
      <c r="J44" s="109">
        <f t="shared" si="14"/>
        <v>0</v>
      </c>
      <c r="K44" s="109">
        <f>K45+K46+K47</f>
        <v>0</v>
      </c>
      <c r="L44" s="109">
        <f>L45+L46+L47</f>
        <v>0</v>
      </c>
      <c r="M44" s="109"/>
      <c r="N44" s="109">
        <f aca="true" t="shared" si="20" ref="N44:S44">N45+N46+N47</f>
        <v>0</v>
      </c>
      <c r="O44" s="109">
        <f t="shared" si="20"/>
        <v>0</v>
      </c>
      <c r="P44" s="109">
        <f t="shared" si="20"/>
        <v>0</v>
      </c>
      <c r="Q44" s="109">
        <f t="shared" si="20"/>
        <v>0</v>
      </c>
      <c r="R44" s="109">
        <f t="shared" si="20"/>
        <v>0</v>
      </c>
      <c r="S44" s="109">
        <f t="shared" si="20"/>
        <v>0</v>
      </c>
      <c r="T44" s="109">
        <f t="shared" si="18"/>
        <v>0</v>
      </c>
      <c r="U44" s="129">
        <f t="shared" si="16"/>
        <v>0</v>
      </c>
    </row>
    <row r="45" spans="2:21" ht="15" customHeight="1">
      <c r="B45" s="242" t="s">
        <v>120</v>
      </c>
      <c r="C45" s="243"/>
      <c r="D45" s="130"/>
      <c r="E45" s="127"/>
      <c r="F45" s="127"/>
      <c r="G45" s="109">
        <f t="shared" si="13"/>
        <v>0</v>
      </c>
      <c r="H45" s="128"/>
      <c r="I45" s="109"/>
      <c r="J45" s="109">
        <f t="shared" si="14"/>
        <v>0</v>
      </c>
      <c r="K45" s="131">
        <f t="shared" si="17"/>
        <v>0</v>
      </c>
      <c r="L45" s="128"/>
      <c r="M45" s="128"/>
      <c r="N45" s="109">
        <f>IF(M45=0,0,(P45-R45-S45)*50%/M45)</f>
        <v>0</v>
      </c>
      <c r="O45" s="109">
        <f>IF(M45=0,0,(P45-S45)*50%/M45)</f>
        <v>0</v>
      </c>
      <c r="P45" s="128"/>
      <c r="Q45" s="128"/>
      <c r="R45" s="128"/>
      <c r="S45" s="128"/>
      <c r="T45" s="109">
        <f t="shared" si="18"/>
        <v>0</v>
      </c>
      <c r="U45" s="129">
        <f t="shared" si="16"/>
        <v>0</v>
      </c>
    </row>
    <row r="46" spans="2:21" ht="15" customHeight="1">
      <c r="B46" s="242" t="s">
        <v>121</v>
      </c>
      <c r="C46" s="243"/>
      <c r="D46" s="130"/>
      <c r="E46" s="127"/>
      <c r="F46" s="127"/>
      <c r="G46" s="109">
        <f t="shared" si="13"/>
        <v>0</v>
      </c>
      <c r="H46" s="128"/>
      <c r="I46" s="109"/>
      <c r="J46" s="109">
        <f t="shared" si="14"/>
        <v>0</v>
      </c>
      <c r="K46" s="131">
        <f t="shared" si="17"/>
        <v>0</v>
      </c>
      <c r="L46" s="128"/>
      <c r="M46" s="128"/>
      <c r="N46" s="109">
        <f>IF(M46=0,0,(P46-R46-S46)*50%/M46)</f>
        <v>0</v>
      </c>
      <c r="O46" s="109">
        <f>IF(M46=0,0,(P46-S46)*50%/M46)</f>
        <v>0</v>
      </c>
      <c r="P46" s="128"/>
      <c r="Q46" s="128"/>
      <c r="R46" s="128"/>
      <c r="S46" s="128"/>
      <c r="T46" s="109">
        <f t="shared" si="18"/>
        <v>0</v>
      </c>
      <c r="U46" s="129">
        <f t="shared" si="16"/>
        <v>0</v>
      </c>
    </row>
    <row r="47" spans="2:21" ht="15" customHeight="1">
      <c r="B47" s="242" t="s">
        <v>122</v>
      </c>
      <c r="C47" s="243"/>
      <c r="D47" s="130"/>
      <c r="E47" s="127"/>
      <c r="F47" s="127"/>
      <c r="G47" s="109">
        <f t="shared" si="13"/>
        <v>0</v>
      </c>
      <c r="H47" s="128"/>
      <c r="I47" s="109"/>
      <c r="J47" s="109">
        <f t="shared" si="14"/>
        <v>0</v>
      </c>
      <c r="K47" s="131">
        <f t="shared" si="17"/>
        <v>0</v>
      </c>
      <c r="L47" s="128"/>
      <c r="M47" s="128"/>
      <c r="N47" s="109">
        <f>IF(M47=0,0,(P47-R47-S47)*50%/M47)</f>
        <v>0</v>
      </c>
      <c r="O47" s="109">
        <f>IF(M47=0,0,(P47-S47)*50%/M47)</f>
        <v>0</v>
      </c>
      <c r="P47" s="128"/>
      <c r="Q47" s="128"/>
      <c r="R47" s="128"/>
      <c r="S47" s="128"/>
      <c r="T47" s="109">
        <f t="shared" si="18"/>
        <v>0</v>
      </c>
      <c r="U47" s="129">
        <f t="shared" si="16"/>
        <v>0</v>
      </c>
    </row>
    <row r="48" spans="2:21" ht="15" customHeight="1">
      <c r="B48" s="242" t="s">
        <v>24</v>
      </c>
      <c r="C48" s="243"/>
      <c r="D48" s="251" t="s">
        <v>6</v>
      </c>
      <c r="E48" s="246">
        <f>E49+E50+E51</f>
        <v>0</v>
      </c>
      <c r="F48" s="246">
        <f>F49+F50+F51</f>
        <v>0</v>
      </c>
      <c r="G48" s="109">
        <f>E48-F48</f>
        <v>0</v>
      </c>
      <c r="H48" s="131">
        <f>H49+H50+H51</f>
        <v>0</v>
      </c>
      <c r="I48" s="109"/>
      <c r="J48" s="109">
        <f t="shared" si="14"/>
        <v>0</v>
      </c>
      <c r="K48" s="131">
        <f>K49+K50+K51</f>
        <v>0</v>
      </c>
      <c r="L48" s="109">
        <f>L49+L50+L51</f>
        <v>0</v>
      </c>
      <c r="M48" s="131"/>
      <c r="N48" s="109">
        <f aca="true" t="shared" si="21" ref="N48:S48">N49+N50+N51</f>
        <v>0</v>
      </c>
      <c r="O48" s="109">
        <f t="shared" si="21"/>
        <v>0</v>
      </c>
      <c r="P48" s="109">
        <f t="shared" si="21"/>
        <v>0</v>
      </c>
      <c r="Q48" s="109">
        <f t="shared" si="21"/>
        <v>0</v>
      </c>
      <c r="R48" s="109">
        <f t="shared" si="21"/>
        <v>0</v>
      </c>
      <c r="S48" s="109">
        <f t="shared" si="21"/>
        <v>0</v>
      </c>
      <c r="T48" s="109">
        <f>J48-K48-N48+P48-Q48-R48-S48</f>
        <v>0</v>
      </c>
      <c r="U48" s="129">
        <f>(J48+T48)*50%</f>
        <v>0</v>
      </c>
    </row>
    <row r="49" spans="2:21" ht="15" customHeight="1">
      <c r="B49" s="242" t="s">
        <v>272</v>
      </c>
      <c r="C49" s="243"/>
      <c r="D49" s="130"/>
      <c r="E49" s="127"/>
      <c r="F49" s="127"/>
      <c r="G49" s="109">
        <f>E49-F49</f>
        <v>0</v>
      </c>
      <c r="H49" s="128"/>
      <c r="I49" s="109"/>
      <c r="J49" s="109">
        <f t="shared" si="14"/>
        <v>0</v>
      </c>
      <c r="K49" s="131">
        <f>IF(G49=0,0,(1-H49/G49)*L49)</f>
        <v>0</v>
      </c>
      <c r="L49" s="128"/>
      <c r="M49" s="128"/>
      <c r="N49" s="109">
        <f>IF(M49=0,0,(P49-R49-S49)*50%/M49)</f>
        <v>0</v>
      </c>
      <c r="O49" s="109">
        <f>IF(M49=0,0,(P49-S49)*50%/M49)</f>
        <v>0</v>
      </c>
      <c r="P49" s="128"/>
      <c r="Q49" s="128"/>
      <c r="R49" s="128"/>
      <c r="S49" s="128"/>
      <c r="T49" s="109">
        <f>J49-K49-N49+P49-Q49-R49-S49</f>
        <v>0</v>
      </c>
      <c r="U49" s="129">
        <f>(J49+T49)*50%</f>
        <v>0</v>
      </c>
    </row>
    <row r="50" spans="2:21" ht="15" customHeight="1">
      <c r="B50" s="242" t="s">
        <v>273</v>
      </c>
      <c r="C50" s="243"/>
      <c r="D50" s="130"/>
      <c r="E50" s="127"/>
      <c r="F50" s="127"/>
      <c r="G50" s="109">
        <f>E50-F50</f>
        <v>0</v>
      </c>
      <c r="H50" s="128"/>
      <c r="I50" s="109"/>
      <c r="J50" s="109">
        <f t="shared" si="14"/>
        <v>0</v>
      </c>
      <c r="K50" s="131">
        <f>IF(G50=0,0,(1-H50/G50)*L50)</f>
        <v>0</v>
      </c>
      <c r="L50" s="128"/>
      <c r="M50" s="128"/>
      <c r="N50" s="109">
        <f>IF(M50=0,0,(P50-R50-S50)*50%/M50)</f>
        <v>0</v>
      </c>
      <c r="O50" s="109">
        <f>IF(M50=0,0,(P50-S50)*50%/M50)</f>
        <v>0</v>
      </c>
      <c r="P50" s="128"/>
      <c r="Q50" s="128"/>
      <c r="R50" s="128"/>
      <c r="S50" s="128"/>
      <c r="T50" s="109">
        <f>J50-K50-N50+P50-Q50-R50-S50</f>
        <v>0</v>
      </c>
      <c r="U50" s="129">
        <f>(J50+T50)*50%</f>
        <v>0</v>
      </c>
    </row>
    <row r="51" spans="2:21" ht="15" customHeight="1">
      <c r="B51" s="242" t="s">
        <v>274</v>
      </c>
      <c r="C51" s="243"/>
      <c r="D51" s="130"/>
      <c r="E51" s="127"/>
      <c r="F51" s="127"/>
      <c r="G51" s="109">
        <f>E51-F51</f>
        <v>0</v>
      </c>
      <c r="H51" s="128"/>
      <c r="I51" s="109"/>
      <c r="J51" s="109">
        <f t="shared" si="14"/>
        <v>0</v>
      </c>
      <c r="K51" s="131">
        <f>IF(G51=0,0,(1-H51/G51)*L51)</f>
        <v>0</v>
      </c>
      <c r="L51" s="128"/>
      <c r="M51" s="128"/>
      <c r="N51" s="109">
        <f>IF(M51=0,0,(P51-R51-S51)*50%/M51)</f>
        <v>0</v>
      </c>
      <c r="O51" s="109">
        <f>IF(M51=0,0,(P51-S51)*50%/M51)</f>
        <v>0</v>
      </c>
      <c r="P51" s="128"/>
      <c r="Q51" s="128"/>
      <c r="R51" s="128"/>
      <c r="S51" s="128"/>
      <c r="T51" s="109">
        <f>J51-K51-N51+P51-Q51-R51-S51</f>
        <v>0</v>
      </c>
      <c r="U51" s="129">
        <f>(J51+T51)*50%</f>
        <v>0</v>
      </c>
    </row>
    <row r="52" spans="2:21" ht="12.75">
      <c r="B52" s="124" t="s">
        <v>65</v>
      </c>
      <c r="C52" s="214" t="s">
        <v>263</v>
      </c>
      <c r="D52" s="49" t="s">
        <v>170</v>
      </c>
      <c r="E52" s="125">
        <f>E53+E54+E55</f>
        <v>0</v>
      </c>
      <c r="F52" s="125">
        <f>F53+F54+F55</f>
        <v>0</v>
      </c>
      <c r="G52" s="109">
        <f t="shared" si="13"/>
        <v>0</v>
      </c>
      <c r="H52" s="109">
        <f>H53+H54+H55</f>
        <v>0</v>
      </c>
      <c r="I52" s="109"/>
      <c r="J52" s="109">
        <f t="shared" si="14"/>
        <v>0</v>
      </c>
      <c r="K52" s="109">
        <f>K53+K54+K55</f>
        <v>0</v>
      </c>
      <c r="L52" s="109">
        <f>L53+L54+L55</f>
        <v>0</v>
      </c>
      <c r="M52" s="109"/>
      <c r="N52" s="109">
        <f aca="true" t="shared" si="22" ref="N52:S52">N53+N54+N55</f>
        <v>0</v>
      </c>
      <c r="O52" s="109">
        <f t="shared" si="22"/>
        <v>0</v>
      </c>
      <c r="P52" s="109">
        <f t="shared" si="22"/>
        <v>0</v>
      </c>
      <c r="Q52" s="109">
        <f t="shared" si="22"/>
        <v>0</v>
      </c>
      <c r="R52" s="109">
        <f t="shared" si="22"/>
        <v>0</v>
      </c>
      <c r="S52" s="109">
        <f t="shared" si="22"/>
        <v>0</v>
      </c>
      <c r="T52" s="109">
        <f t="shared" si="18"/>
        <v>0</v>
      </c>
      <c r="U52" s="129">
        <f t="shared" si="16"/>
        <v>0</v>
      </c>
    </row>
    <row r="53" spans="2:21" ht="15" customHeight="1">
      <c r="B53" s="244" t="s">
        <v>68</v>
      </c>
      <c r="C53" s="245"/>
      <c r="D53" s="134"/>
      <c r="E53" s="135"/>
      <c r="F53" s="135"/>
      <c r="G53" s="109">
        <f t="shared" si="13"/>
        <v>0</v>
      </c>
      <c r="H53" s="136"/>
      <c r="I53" s="137"/>
      <c r="J53" s="109">
        <f t="shared" si="14"/>
        <v>0</v>
      </c>
      <c r="K53" s="131">
        <f t="shared" si="17"/>
        <v>0</v>
      </c>
      <c r="L53" s="136"/>
      <c r="M53" s="136"/>
      <c r="N53" s="109">
        <f>IF(M53=0,0,(P53-R53-S53)*50%/M53)</f>
        <v>0</v>
      </c>
      <c r="O53" s="109">
        <f>IF(M53=0,0,(P53-S53)*50%/M53)</f>
        <v>0</v>
      </c>
      <c r="P53" s="136"/>
      <c r="Q53" s="136"/>
      <c r="R53" s="136"/>
      <c r="S53" s="136"/>
      <c r="T53" s="109">
        <f t="shared" si="18"/>
        <v>0</v>
      </c>
      <c r="U53" s="129">
        <f t="shared" si="16"/>
        <v>0</v>
      </c>
    </row>
    <row r="54" spans="2:21" ht="15" customHeight="1">
      <c r="B54" s="244" t="s">
        <v>69</v>
      </c>
      <c r="C54" s="245"/>
      <c r="D54" s="134"/>
      <c r="E54" s="135"/>
      <c r="F54" s="135"/>
      <c r="G54" s="109">
        <f t="shared" si="13"/>
        <v>0</v>
      </c>
      <c r="H54" s="136"/>
      <c r="I54" s="137"/>
      <c r="J54" s="109">
        <f t="shared" si="14"/>
        <v>0</v>
      </c>
      <c r="K54" s="131">
        <f t="shared" si="17"/>
        <v>0</v>
      </c>
      <c r="L54" s="136"/>
      <c r="M54" s="136"/>
      <c r="N54" s="109">
        <f>IF(M54=0,0,(P54-R54-S54)*50%/M54)</f>
        <v>0</v>
      </c>
      <c r="O54" s="109">
        <f>IF(M54=0,0,(P54-S54)*50%/M54)</f>
        <v>0</v>
      </c>
      <c r="P54" s="136"/>
      <c r="Q54" s="136"/>
      <c r="R54" s="136"/>
      <c r="S54" s="136"/>
      <c r="T54" s="109">
        <f t="shared" si="18"/>
        <v>0</v>
      </c>
      <c r="U54" s="129">
        <f t="shared" si="16"/>
        <v>0</v>
      </c>
    </row>
    <row r="55" spans="2:21" ht="15" customHeight="1">
      <c r="B55" s="244" t="s">
        <v>70</v>
      </c>
      <c r="C55" s="245"/>
      <c r="D55" s="134"/>
      <c r="E55" s="135"/>
      <c r="F55" s="135"/>
      <c r="G55" s="109">
        <f t="shared" si="13"/>
        <v>0</v>
      </c>
      <c r="H55" s="136"/>
      <c r="I55" s="137"/>
      <c r="J55" s="109">
        <f t="shared" si="14"/>
        <v>0</v>
      </c>
      <c r="K55" s="131">
        <f t="shared" si="17"/>
        <v>0</v>
      </c>
      <c r="L55" s="136"/>
      <c r="M55" s="136"/>
      <c r="N55" s="109">
        <f>IF(M55=0,0,(P55-R55-S55)*50%/M55)</f>
        <v>0</v>
      </c>
      <c r="O55" s="109">
        <f>IF(M55=0,0,(P55-S55)*50%/M55)</f>
        <v>0</v>
      </c>
      <c r="P55" s="136"/>
      <c r="Q55" s="136"/>
      <c r="R55" s="136"/>
      <c r="S55" s="136"/>
      <c r="T55" s="109">
        <f t="shared" si="18"/>
        <v>0</v>
      </c>
      <c r="U55" s="129">
        <f t="shared" si="16"/>
        <v>0</v>
      </c>
    </row>
    <row r="56" spans="2:21" ht="15" customHeight="1">
      <c r="B56" s="138" t="s">
        <v>26</v>
      </c>
      <c r="C56" s="221" t="s">
        <v>344</v>
      </c>
      <c r="D56" s="139" t="s">
        <v>79</v>
      </c>
      <c r="E56" s="135"/>
      <c r="F56" s="135"/>
      <c r="G56" s="137">
        <f t="shared" si="13"/>
        <v>0</v>
      </c>
      <c r="H56" s="136"/>
      <c r="I56" s="136"/>
      <c r="J56" s="137">
        <f>G56-H56-I56</f>
        <v>0</v>
      </c>
      <c r="K56" s="137"/>
      <c r="L56" s="137"/>
      <c r="M56" s="140"/>
      <c r="N56" s="109"/>
      <c r="O56" s="137"/>
      <c r="P56" s="137"/>
      <c r="Q56" s="140"/>
      <c r="R56" s="137"/>
      <c r="S56" s="137"/>
      <c r="T56" s="109"/>
      <c r="U56" s="129">
        <f t="shared" si="16"/>
        <v>0</v>
      </c>
    </row>
    <row r="57" spans="2:24" ht="15" customHeight="1">
      <c r="B57" s="141" t="s">
        <v>9</v>
      </c>
      <c r="C57" s="216"/>
      <c r="D57" s="142" t="s">
        <v>80</v>
      </c>
      <c r="E57" s="143">
        <f>E18+E22+E35+E52+E56</f>
        <v>0</v>
      </c>
      <c r="F57" s="143">
        <f>F18+F22+F35+F52+F56</f>
        <v>0</v>
      </c>
      <c r="G57" s="143">
        <f>G18+G22+G35+G52+G56</f>
        <v>0</v>
      </c>
      <c r="H57" s="143">
        <f>H18+H22+H35+H52+H56</f>
        <v>0</v>
      </c>
      <c r="I57" s="143">
        <f>I56</f>
        <v>0</v>
      </c>
      <c r="J57" s="143">
        <f>J18+J22+J35+J52+J56</f>
        <v>0</v>
      </c>
      <c r="K57" s="143">
        <f>K22+K35+K52</f>
        <v>0</v>
      </c>
      <c r="L57" s="143">
        <f>L22+L35+L52</f>
        <v>0</v>
      </c>
      <c r="M57" s="143"/>
      <c r="N57" s="143">
        <f>N22+N35+N52</f>
        <v>0</v>
      </c>
      <c r="O57" s="143">
        <f>O22+O35+O52</f>
        <v>0</v>
      </c>
      <c r="P57" s="143">
        <f>P18+P22+P35+P52</f>
        <v>0</v>
      </c>
      <c r="Q57" s="143">
        <f>Q18+Q22+Q35+Q52</f>
        <v>0</v>
      </c>
      <c r="R57" s="143">
        <f>R18+R22+R35+R52</f>
        <v>0</v>
      </c>
      <c r="S57" s="143">
        <f>S18+S22+S35+S52</f>
        <v>0</v>
      </c>
      <c r="T57" s="143">
        <f>T18+T22+T35+T52+T56</f>
        <v>0</v>
      </c>
      <c r="U57" s="144">
        <f>U18+U22+U35+U52+U56</f>
        <v>0</v>
      </c>
      <c r="V57" s="13"/>
      <c r="W57" s="13"/>
      <c r="X57" s="13"/>
    </row>
    <row r="58" spans="2:21" ht="15" customHeight="1">
      <c r="B58" s="120"/>
      <c r="C58" s="213"/>
      <c r="D58" s="121" t="s">
        <v>275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23"/>
    </row>
    <row r="59" spans="2:21" ht="15" customHeight="1">
      <c r="B59" s="124" t="s">
        <v>76</v>
      </c>
      <c r="C59" s="214" t="s">
        <v>252</v>
      </c>
      <c r="D59" s="132" t="s">
        <v>13</v>
      </c>
      <c r="E59" s="128"/>
      <c r="F59" s="128"/>
      <c r="G59" s="109">
        <f>E59-F59</f>
        <v>0</v>
      </c>
      <c r="H59" s="128"/>
      <c r="I59" s="109"/>
      <c r="J59" s="109">
        <f>G59-H59</f>
        <v>0</v>
      </c>
      <c r="K59" s="131">
        <f>IF(G59=0,0,(1-H59/G59)*L59)</f>
        <v>0</v>
      </c>
      <c r="L59" s="128"/>
      <c r="M59" s="128"/>
      <c r="N59" s="109">
        <f>IF(M59=0,0,(P59-R59-S59)*50%/M59)</f>
        <v>0</v>
      </c>
      <c r="O59" s="109">
        <f>IF(M59=0,0,(P59-S59)*50%/M59)</f>
        <v>0</v>
      </c>
      <c r="P59" s="128"/>
      <c r="Q59" s="128"/>
      <c r="R59" s="128"/>
      <c r="S59" s="128"/>
      <c r="T59" s="109">
        <f>J59-K59-N59+P59-Q59-R59-S59</f>
        <v>0</v>
      </c>
      <c r="U59" s="129">
        <f>(J59+T59)*50%</f>
        <v>0</v>
      </c>
    </row>
    <row r="60" spans="2:21" ht="15" customHeight="1">
      <c r="B60" s="124" t="s">
        <v>83</v>
      </c>
      <c r="C60" s="214" t="s">
        <v>253</v>
      </c>
      <c r="D60" s="145" t="s">
        <v>264</v>
      </c>
      <c r="E60" s="128"/>
      <c r="F60" s="128"/>
      <c r="G60" s="109">
        <f>E60-F60</f>
        <v>0</v>
      </c>
      <c r="H60" s="128"/>
      <c r="I60" s="109"/>
      <c r="J60" s="109">
        <f>G60-H60</f>
        <v>0</v>
      </c>
      <c r="K60" s="131">
        <f>IF(G60=0,0,(1-H60/G60)*L60)</f>
        <v>0</v>
      </c>
      <c r="L60" s="128"/>
      <c r="M60" s="128"/>
      <c r="N60" s="109">
        <f>IF(M60=0,0,(P60-R60-S60)*50%/M60)</f>
        <v>0</v>
      </c>
      <c r="O60" s="109">
        <f>IF(M60=0,0,(P60-S60)*50%/M60)</f>
        <v>0</v>
      </c>
      <c r="P60" s="128"/>
      <c r="Q60" s="128"/>
      <c r="R60" s="128"/>
      <c r="S60" s="128"/>
      <c r="T60" s="109">
        <f>J60-K60-N60+P60-Q60-R60-S60</f>
        <v>0</v>
      </c>
      <c r="U60" s="129">
        <f>(J60+T60)*50%</f>
        <v>0</v>
      </c>
    </row>
    <row r="61" spans="2:21" ht="15" customHeight="1">
      <c r="B61" s="124" t="s">
        <v>95</v>
      </c>
      <c r="C61" s="214" t="s">
        <v>265</v>
      </c>
      <c r="D61" s="145" t="s">
        <v>266</v>
      </c>
      <c r="E61" s="128"/>
      <c r="F61" s="128"/>
      <c r="G61" s="109">
        <f>E61-F61</f>
        <v>0</v>
      </c>
      <c r="H61" s="128"/>
      <c r="I61" s="109"/>
      <c r="J61" s="109">
        <f>G61-H61</f>
        <v>0</v>
      </c>
      <c r="K61" s="131">
        <f>IF(G61=0,0,(1-H61/G61)*L61)</f>
        <v>0</v>
      </c>
      <c r="L61" s="128"/>
      <c r="M61" s="128"/>
      <c r="N61" s="109">
        <f>IF(M61=0,0,(P61-R61-S61)*50%/M61)</f>
        <v>0</v>
      </c>
      <c r="O61" s="109">
        <f>IF(M61=0,0,(P61-S61)*50%/M61)</f>
        <v>0</v>
      </c>
      <c r="P61" s="128"/>
      <c r="Q61" s="128"/>
      <c r="R61" s="128"/>
      <c r="S61" s="128"/>
      <c r="T61" s="109">
        <f>J61-K61-N61+P61-Q61-R61-S61</f>
        <v>0</v>
      </c>
      <c r="U61" s="129">
        <f>(J61+T61)*50%</f>
        <v>0</v>
      </c>
    </row>
    <row r="62" spans="2:21" ht="15" customHeight="1">
      <c r="B62" s="124" t="s">
        <v>133</v>
      </c>
      <c r="C62" s="214" t="s">
        <v>254</v>
      </c>
      <c r="D62" s="145" t="s">
        <v>14</v>
      </c>
      <c r="E62" s="128"/>
      <c r="F62" s="128"/>
      <c r="G62" s="109">
        <f>E62-F62</f>
        <v>0</v>
      </c>
      <c r="H62" s="128"/>
      <c r="I62" s="109"/>
      <c r="J62" s="109">
        <f>G62-H62</f>
        <v>0</v>
      </c>
      <c r="K62" s="131">
        <f>IF(G62=0,0,(1-H62/G62)*L62)</f>
        <v>0</v>
      </c>
      <c r="L62" s="128"/>
      <c r="M62" s="128"/>
      <c r="N62" s="109">
        <f>IF(M62=0,0,(P62-R62-S62)*50%/M62)</f>
        <v>0</v>
      </c>
      <c r="O62" s="109">
        <f>IF(M62=0,0,(P62-S62)*50%/M62)</f>
        <v>0</v>
      </c>
      <c r="P62" s="128"/>
      <c r="Q62" s="128"/>
      <c r="R62" s="128"/>
      <c r="S62" s="128"/>
      <c r="T62" s="109">
        <f>J62-K62-N62+P62-Q62-R62-S62</f>
        <v>0</v>
      </c>
      <c r="U62" s="129">
        <f>(J62+T62)*50%</f>
        <v>0</v>
      </c>
    </row>
    <row r="63" spans="2:21" ht="15" customHeight="1">
      <c r="B63" s="138" t="s">
        <v>147</v>
      </c>
      <c r="C63" s="215" t="s">
        <v>345</v>
      </c>
      <c r="D63" s="139" t="s">
        <v>81</v>
      </c>
      <c r="E63" s="135"/>
      <c r="F63" s="135"/>
      <c r="G63" s="137">
        <f>E63-F63</f>
        <v>0</v>
      </c>
      <c r="H63" s="136"/>
      <c r="I63" s="136"/>
      <c r="J63" s="137">
        <f>G63-H63-I63</f>
        <v>0</v>
      </c>
      <c r="K63" s="137"/>
      <c r="L63" s="137"/>
      <c r="M63" s="140"/>
      <c r="N63" s="109"/>
      <c r="O63" s="137"/>
      <c r="P63" s="137"/>
      <c r="Q63" s="140"/>
      <c r="R63" s="137"/>
      <c r="S63" s="137"/>
      <c r="T63" s="109"/>
      <c r="U63" s="129">
        <f>(J63+T63)*50%</f>
        <v>0</v>
      </c>
    </row>
    <row r="64" spans="2:21" ht="15" customHeight="1">
      <c r="B64" s="45" t="s">
        <v>10</v>
      </c>
      <c r="C64" s="217"/>
      <c r="D64" s="146" t="s">
        <v>276</v>
      </c>
      <c r="E64" s="53">
        <f>E59+E60+E61+E62+E63</f>
        <v>0</v>
      </c>
      <c r="F64" s="53">
        <f>F59+F60+F61+F62+F63</f>
        <v>0</v>
      </c>
      <c r="G64" s="53">
        <f>G59+G60+G61+G62+G63</f>
        <v>0</v>
      </c>
      <c r="H64" s="53">
        <f>H59+H60+H61+H62+H63</f>
        <v>0</v>
      </c>
      <c r="I64" s="53">
        <f>I63</f>
        <v>0</v>
      </c>
      <c r="J64" s="53">
        <f>J59+J60+J61+J62+J63</f>
        <v>0</v>
      </c>
      <c r="K64" s="53">
        <f>K59+K60+K61+K62</f>
        <v>0</v>
      </c>
      <c r="L64" s="53">
        <f>L59+L60+L61+L62</f>
        <v>0</v>
      </c>
      <c r="M64" s="53"/>
      <c r="N64" s="53">
        <f aca="true" t="shared" si="23" ref="N64:S64">N59+N60+N61+N62</f>
        <v>0</v>
      </c>
      <c r="O64" s="53">
        <f t="shared" si="23"/>
        <v>0</v>
      </c>
      <c r="P64" s="53">
        <f t="shared" si="23"/>
        <v>0</v>
      </c>
      <c r="Q64" s="53">
        <f t="shared" si="23"/>
        <v>0</v>
      </c>
      <c r="R64" s="53">
        <f t="shared" si="23"/>
        <v>0</v>
      </c>
      <c r="S64" s="53">
        <f t="shared" si="23"/>
        <v>0</v>
      </c>
      <c r="T64" s="53">
        <f>T59+T60+T61+T62+T63</f>
        <v>0</v>
      </c>
      <c r="U64" s="54">
        <f>U59+U60+U61+U62+U63</f>
        <v>0</v>
      </c>
    </row>
    <row r="65" spans="2:21" ht="15" customHeight="1" thickBot="1">
      <c r="B65" s="147" t="s">
        <v>11</v>
      </c>
      <c r="C65" s="218"/>
      <c r="D65" s="148" t="s">
        <v>12</v>
      </c>
      <c r="E65" s="149">
        <f>E57+E64</f>
        <v>0</v>
      </c>
      <c r="F65" s="149">
        <f aca="true" t="shared" si="24" ref="F65:L65">F57+F64</f>
        <v>0</v>
      </c>
      <c r="G65" s="149">
        <f t="shared" si="24"/>
        <v>0</v>
      </c>
      <c r="H65" s="149">
        <f t="shared" si="24"/>
        <v>0</v>
      </c>
      <c r="I65" s="149">
        <f t="shared" si="24"/>
        <v>0</v>
      </c>
      <c r="J65" s="149">
        <f t="shared" si="24"/>
        <v>0</v>
      </c>
      <c r="K65" s="149">
        <f t="shared" si="24"/>
        <v>0</v>
      </c>
      <c r="L65" s="149">
        <f t="shared" si="24"/>
        <v>0</v>
      </c>
      <c r="M65" s="149"/>
      <c r="N65" s="149">
        <f aca="true" t="shared" si="25" ref="N65:U65">N57+N64</f>
        <v>0</v>
      </c>
      <c r="O65" s="149">
        <f t="shared" si="25"/>
        <v>0</v>
      </c>
      <c r="P65" s="149">
        <f t="shared" si="25"/>
        <v>0</v>
      </c>
      <c r="Q65" s="149">
        <f t="shared" si="25"/>
        <v>0</v>
      </c>
      <c r="R65" s="149">
        <f t="shared" si="25"/>
        <v>0</v>
      </c>
      <c r="S65" s="149">
        <f t="shared" si="25"/>
        <v>0</v>
      </c>
      <c r="T65" s="149">
        <f t="shared" si="25"/>
        <v>0</v>
      </c>
      <c r="U65" s="150">
        <f t="shared" si="25"/>
        <v>0</v>
      </c>
    </row>
    <row r="66" spans="2:20" ht="15" customHeight="1" thickTop="1">
      <c r="B66" s="2" t="s">
        <v>268</v>
      </c>
      <c r="C66" s="2"/>
      <c r="T66" s="151"/>
    </row>
    <row r="67" spans="11:29" ht="15" customHeight="1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6:29" ht="15" customHeight="1"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  <row r="69" spans="6:29" ht="15" customHeight="1"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  <row r="70" spans="6:29" ht="15" customHeight="1"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</row>
    <row r="71" spans="6:29" ht="15" customHeight="1"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</row>
    <row r="72" spans="6:29" ht="15" customHeight="1"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  <row r="73" spans="6:29" ht="15" customHeight="1"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6:29" ht="15" customHeight="1"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</row>
    <row r="75" spans="6:29" ht="15" customHeight="1"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6:29" ht="15" customHeight="1"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</row>
    <row r="77" spans="6:29" ht="15" customHeight="1"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</row>
    <row r="78" spans="6:29" ht="15" customHeight="1"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6:29" ht="15" customHeight="1"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</row>
    <row r="80" spans="6:29" ht="15" customHeight="1"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</row>
    <row r="81" spans="6:29" ht="15" customHeight="1"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</row>
    <row r="82" spans="6:29" ht="15" customHeight="1"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</row>
    <row r="83" spans="6:29" ht="15" customHeight="1"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</row>
    <row r="84" spans="6:29" ht="15" customHeight="1">
      <c r="F84" s="52"/>
      <c r="G84" s="52"/>
      <c r="H84" s="52"/>
      <c r="I84" s="52"/>
      <c r="J84" s="52"/>
      <c r="K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</row>
    <row r="85" spans="6:29" ht="15" customHeight="1">
      <c r="F85" s="52"/>
      <c r="G85" s="52"/>
      <c r="H85" s="52"/>
      <c r="I85" s="52"/>
      <c r="J85" s="52"/>
      <c r="K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</row>
    <row r="86" spans="6:29" ht="15" customHeight="1">
      <c r="F86" s="52"/>
      <c r="G86" s="52"/>
      <c r="H86" s="52"/>
      <c r="I86" s="52"/>
      <c r="J86" s="52"/>
      <c r="K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6:29" ht="15" customHeight="1">
      <c r="F87" s="52"/>
      <c r="G87" s="52"/>
      <c r="H87" s="52"/>
      <c r="I87" s="52"/>
      <c r="J87" s="52"/>
      <c r="K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</row>
    <row r="88" spans="18:29" ht="15" customHeight="1"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  <row r="89" spans="18:29" ht="15" customHeight="1"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</row>
    <row r="90" spans="18:29" ht="15" customHeight="1"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</row>
    <row r="91" spans="18:29" ht="15" customHeight="1"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</row>
    <row r="92" spans="18:29" ht="15" customHeight="1"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</row>
    <row r="93" spans="18:29" ht="15" customHeight="1"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</row>
    <row r="94" spans="18:29" ht="15" customHeight="1"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</row>
    <row r="95" spans="18:29" ht="15" customHeight="1"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</row>
    <row r="96" spans="18:29" ht="15" customHeight="1"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</row>
    <row r="97" spans="18:29" ht="15" customHeight="1"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</row>
    <row r="98" spans="18:29" ht="15" customHeight="1"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</row>
    <row r="99" spans="18:29" ht="15" customHeight="1"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18:29" ht="15" customHeight="1"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</row>
    <row r="101" spans="18:29" ht="15" customHeight="1"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</row>
    <row r="102" spans="18:29" ht="15" customHeight="1"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</row>
    <row r="103" spans="18:29" ht="15" customHeight="1"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</row>
    <row r="104" spans="18:29" ht="15" customHeight="1"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</row>
    <row r="105" spans="18:29" ht="15" customHeight="1"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</row>
    <row r="106" spans="18:29" ht="15" customHeight="1"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18:29" ht="15" customHeight="1"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</row>
    <row r="108" spans="18:29" ht="15" customHeight="1"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8:29" ht="15" customHeight="1"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8:29" ht="15" customHeight="1"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8:29" ht="15" customHeight="1"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18:29" ht="15" customHeight="1"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18:29" ht="15" customHeight="1"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18:29" ht="15" customHeight="1"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</row>
    <row r="115" spans="18:29" ht="15" customHeight="1"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18:29" ht="15" customHeight="1"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</row>
    <row r="117" spans="18:29" ht="15" customHeight="1"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</row>
    <row r="118" spans="18:29" ht="15" customHeight="1"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18:29" ht="15" customHeight="1"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</row>
    <row r="120" spans="18:29" ht="15" customHeight="1"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</row>
    <row r="121" spans="18:29" ht="15" customHeight="1"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</row>
    <row r="122" spans="18:29" ht="15" customHeight="1"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18:29" ht="15" customHeight="1"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</row>
    <row r="124" spans="18:29" ht="15" customHeight="1"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</row>
    <row r="125" spans="18:29" ht="15" customHeight="1"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</row>
    <row r="126" spans="18:29" ht="15" customHeight="1"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18:29" ht="15" customHeight="1"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</sheetData>
  <sheetProtection/>
  <mergeCells count="22">
    <mergeCell ref="D10:D15"/>
    <mergeCell ref="M10:M15"/>
    <mergeCell ref="Q9:R9"/>
    <mergeCell ref="T10:T14"/>
    <mergeCell ref="B10:B15"/>
    <mergeCell ref="C10:C15"/>
    <mergeCell ref="K10:K14"/>
    <mergeCell ref="E10:E15"/>
    <mergeCell ref="F10:F15"/>
    <mergeCell ref="B8:U8"/>
    <mergeCell ref="I10:I14"/>
    <mergeCell ref="Q10:Q14"/>
    <mergeCell ref="J10:J14"/>
    <mergeCell ref="L10:L14"/>
    <mergeCell ref="P10:P14"/>
    <mergeCell ref="N10:N14"/>
    <mergeCell ref="R10:R14"/>
    <mergeCell ref="U10:U14"/>
    <mergeCell ref="O10:O14"/>
    <mergeCell ref="G10:G14"/>
    <mergeCell ref="H10:H14"/>
    <mergeCell ref="S10:S14"/>
  </mergeCells>
  <printOptions horizontalCentered="1" verticalCentered="1"/>
  <pageMargins left="0.17" right="0.17" top="0.76" bottom="0.21" header="0.17" footer="0.17"/>
  <pageSetup fitToHeight="1" fitToWidth="1" horizontalDpi="600" verticalDpi="600" orientation="landscape" scale="27" r:id="rId1"/>
  <headerFooter alignWithMargins="0">
    <oddFooter>&amp;R&amp;"Arial Narrow,Regular"Страна &amp;P од &amp;N</oddFooter>
  </headerFooter>
  <ignoredErrors>
    <ignoredError sqref="C22 C35 D16:U16 C59:C62" numberStoredAsText="1"/>
    <ignoredError sqref="G22:G23 G27 G31 G35:G36 G40 G44 G48 G52 I57 I64 J22 J35 K27 K31 K40 K44 K48 K52 N27:O27 N31:O31 N40:O40 N44:O44 N48:O48 N52:O52 T35:U35 U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83"/>
  <sheetViews>
    <sheetView showGridLines="0" showZeros="0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100" customWidth="1"/>
    <col min="3" max="3" width="56.421875" style="2" customWidth="1"/>
    <col min="4" max="4" width="16.7109375" style="2" customWidth="1"/>
    <col min="5" max="5" width="16.7109375" style="9" customWidth="1"/>
    <col min="6" max="16384" width="8.8515625" style="9" customWidth="1"/>
  </cols>
  <sheetData>
    <row r="1" spans="2:63" ht="15" customHeight="1">
      <c r="B1" s="15" t="s">
        <v>106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15" t="str">
        <f>+CONCATENATE('Naslovna strana'!$B$11," ",'Naslovna strana'!$C$11)</f>
        <v>Енергетска делатност: Складиштење и управљање складиштем за природни гас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44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3:4" ht="15" customHeight="1">
      <c r="C7" s="1"/>
      <c r="D7" s="9"/>
    </row>
    <row r="8" spans="2:5" s="13" customFormat="1" ht="15" customHeight="1">
      <c r="B8" s="300" t="s">
        <v>297</v>
      </c>
      <c r="C8" s="300"/>
      <c r="D8" s="300"/>
      <c r="E8" s="300"/>
    </row>
    <row r="9" spans="2:5" s="13" customFormat="1" ht="15" customHeight="1" thickBot="1">
      <c r="B9" s="58"/>
      <c r="C9" s="152"/>
      <c r="D9" s="153"/>
      <c r="E9" s="153" t="s">
        <v>4</v>
      </c>
    </row>
    <row r="10" spans="2:5" s="13" customFormat="1" ht="15" customHeight="1" thickTop="1">
      <c r="B10" s="305" t="s">
        <v>172</v>
      </c>
      <c r="C10" s="309" t="s">
        <v>48</v>
      </c>
      <c r="D10" s="154">
        <f>'Naslovna strana'!E18-1</f>
        <v>-1</v>
      </c>
      <c r="E10" s="320">
        <f>'Naslovna strana'!E18</f>
        <v>0</v>
      </c>
    </row>
    <row r="11" spans="2:5" s="13" customFormat="1" ht="15" customHeight="1">
      <c r="B11" s="322"/>
      <c r="C11" s="323"/>
      <c r="D11" s="155" t="s">
        <v>171</v>
      </c>
      <c r="E11" s="321"/>
    </row>
    <row r="12" spans="2:5" s="13" customFormat="1" ht="30" customHeight="1">
      <c r="B12" s="156" t="s">
        <v>18</v>
      </c>
      <c r="C12" s="157" t="s">
        <v>222</v>
      </c>
      <c r="D12" s="158"/>
      <c r="E12" s="159"/>
    </row>
    <row r="13" spans="2:5" s="13" customFormat="1" ht="15" customHeight="1">
      <c r="B13" s="161" t="s">
        <v>19</v>
      </c>
      <c r="C13" s="162" t="s">
        <v>179</v>
      </c>
      <c r="D13" s="108"/>
      <c r="E13" s="103"/>
    </row>
    <row r="14" spans="2:5" s="13" customFormat="1" ht="15" customHeight="1">
      <c r="B14" s="161" t="s">
        <v>20</v>
      </c>
      <c r="C14" s="204" t="s">
        <v>277</v>
      </c>
      <c r="D14" s="108"/>
      <c r="E14" s="103"/>
    </row>
    <row r="15" spans="2:5" s="13" customFormat="1" ht="15" customHeight="1">
      <c r="B15" s="161" t="s">
        <v>65</v>
      </c>
      <c r="C15" s="162" t="s">
        <v>221</v>
      </c>
      <c r="D15" s="108"/>
      <c r="E15" s="103"/>
    </row>
    <row r="16" spans="2:5" s="13" customFormat="1" ht="15" customHeight="1">
      <c r="B16" s="163" t="s">
        <v>26</v>
      </c>
      <c r="C16" s="164" t="s">
        <v>41</v>
      </c>
      <c r="D16" s="112"/>
      <c r="E16" s="105"/>
    </row>
    <row r="17" spans="2:5" s="13" customFormat="1" ht="15" customHeight="1" thickBot="1">
      <c r="B17" s="165" t="s">
        <v>76</v>
      </c>
      <c r="C17" s="166" t="s">
        <v>291</v>
      </c>
      <c r="D17" s="149">
        <f>D12+D13+D14+D15+D16</f>
        <v>0</v>
      </c>
      <c r="E17" s="167">
        <f>E12+E13+E14+E15+E16</f>
        <v>0</v>
      </c>
    </row>
    <row r="18" spans="2:5" s="13" customFormat="1" ht="15" customHeight="1" thickTop="1">
      <c r="B18" s="58"/>
      <c r="C18" s="160"/>
      <c r="D18" s="168"/>
      <c r="E18" s="160"/>
    </row>
    <row r="19" spans="2:4" s="13" customFormat="1" ht="15" customHeight="1">
      <c r="B19" s="58"/>
      <c r="C19" s="169"/>
      <c r="D19" s="170"/>
    </row>
    <row r="20" spans="3:4" ht="15" customHeight="1">
      <c r="C20" s="9"/>
      <c r="D20" s="9"/>
    </row>
    <row r="21" spans="3:4" ht="15" customHeight="1">
      <c r="C21" s="9"/>
      <c r="D21" s="9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  <row r="182" spans="3:4" ht="15" customHeight="1">
      <c r="C182" s="9"/>
      <c r="D182" s="9"/>
    </row>
    <row r="183" spans="3:4" ht="15" customHeight="1">
      <c r="C183" s="9"/>
      <c r="D183" s="9"/>
    </row>
  </sheetData>
  <sheetProtection/>
  <mergeCells count="4">
    <mergeCell ref="E10:E11"/>
    <mergeCell ref="B8:E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7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100" customWidth="1"/>
    <col min="3" max="3" width="54.7109375" style="9" customWidth="1"/>
    <col min="4" max="13" width="20.7109375" style="9" customWidth="1"/>
    <col min="14" max="14" width="25.57421875" style="9" customWidth="1"/>
    <col min="15" max="15" width="25.7109375" style="9" customWidth="1"/>
    <col min="16" max="16384" width="9.140625" style="9" customWidth="1"/>
  </cols>
  <sheetData>
    <row r="1" ht="15" customHeight="1">
      <c r="B1" s="15" t="s">
        <v>106</v>
      </c>
    </row>
    <row r="2" ht="15" customHeight="1">
      <c r="B2" s="9"/>
    </row>
    <row r="3" spans="2:63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I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9" ht="15" customHeight="1">
      <c r="B4" s="15" t="str">
        <f>+CONCATENATE('Naslovna strana'!$B$11," ",'Naslovna strana'!$C$11)</f>
        <v>Енергетска делатност: Складиштење и управљање складиштем за природни гас</v>
      </c>
      <c r="C4" s="8"/>
      <c r="D4" s="8"/>
      <c r="E4" s="8"/>
      <c r="F4" s="8"/>
      <c r="G4" s="8"/>
      <c r="H4" s="8"/>
      <c r="I4" s="8"/>
    </row>
    <row r="5" spans="2:9" ht="15" customHeight="1">
      <c r="B5" s="44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  <c r="I5" s="8"/>
    </row>
    <row r="6" spans="2:9" ht="15" customHeight="1">
      <c r="B6" s="8"/>
      <c r="C6" s="8"/>
      <c r="D6" s="8"/>
      <c r="E6" s="8"/>
      <c r="F6" s="8"/>
      <c r="G6" s="8"/>
      <c r="H6" s="8"/>
      <c r="I6" s="8"/>
    </row>
    <row r="7" spans="2:9" ht="15" customHeight="1">
      <c r="B7" s="8"/>
      <c r="C7" s="8"/>
      <c r="D7" s="8"/>
      <c r="E7" s="8"/>
      <c r="F7" s="8"/>
      <c r="G7" s="8"/>
      <c r="H7" s="8"/>
      <c r="I7" s="8"/>
    </row>
    <row r="8" spans="2:15" ht="15" customHeight="1">
      <c r="B8" s="276" t="s">
        <v>298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100"/>
    </row>
    <row r="9" spans="3:14" ht="15" customHeight="1" thickBot="1">
      <c r="C9" s="100"/>
      <c r="D9" s="100"/>
      <c r="E9" s="100"/>
      <c r="F9" s="100"/>
      <c r="G9" s="100"/>
      <c r="H9" s="100"/>
      <c r="I9" s="100"/>
      <c r="J9" s="100"/>
      <c r="K9" s="100"/>
      <c r="L9" s="15"/>
      <c r="M9" s="15"/>
      <c r="N9" s="62" t="s">
        <v>4</v>
      </c>
    </row>
    <row r="10" spans="2:14" s="173" customFormat="1" ht="15" customHeight="1" thickTop="1">
      <c r="B10" s="334" t="s">
        <v>172</v>
      </c>
      <c r="C10" s="326" t="s">
        <v>267</v>
      </c>
      <c r="D10" s="326" t="s">
        <v>98</v>
      </c>
      <c r="E10" s="326" t="s">
        <v>269</v>
      </c>
      <c r="F10" s="326" t="s">
        <v>99</v>
      </c>
      <c r="G10" s="324" t="s">
        <v>160</v>
      </c>
      <c r="H10" s="326" t="s">
        <v>100</v>
      </c>
      <c r="I10" s="328" t="s">
        <v>202</v>
      </c>
      <c r="J10" s="328"/>
      <c r="K10" s="328"/>
      <c r="L10" s="328"/>
      <c r="M10" s="328"/>
      <c r="N10" s="332" t="s">
        <v>203</v>
      </c>
    </row>
    <row r="11" spans="2:14" s="173" customFormat="1" ht="49.5" customHeight="1">
      <c r="B11" s="335"/>
      <c r="C11" s="327"/>
      <c r="D11" s="327"/>
      <c r="E11" s="327"/>
      <c r="F11" s="327"/>
      <c r="G11" s="325"/>
      <c r="H11" s="327"/>
      <c r="I11" s="174" t="s">
        <v>204</v>
      </c>
      <c r="J11" s="174" t="s">
        <v>101</v>
      </c>
      <c r="K11" s="174" t="s">
        <v>102</v>
      </c>
      <c r="L11" s="174" t="s">
        <v>103</v>
      </c>
      <c r="M11" s="174" t="s">
        <v>205</v>
      </c>
      <c r="N11" s="333"/>
    </row>
    <row r="12" spans="2:14" s="179" customFormat="1" ht="15" customHeight="1">
      <c r="B12" s="175" t="s">
        <v>206</v>
      </c>
      <c r="C12" s="176" t="s">
        <v>173</v>
      </c>
      <c r="D12" s="176" t="s">
        <v>174</v>
      </c>
      <c r="E12" s="176" t="s">
        <v>175</v>
      </c>
      <c r="F12" s="176" t="s">
        <v>176</v>
      </c>
      <c r="G12" s="176" t="s">
        <v>177</v>
      </c>
      <c r="H12" s="176" t="s">
        <v>189</v>
      </c>
      <c r="I12" s="176" t="s">
        <v>190</v>
      </c>
      <c r="J12" s="176" t="s">
        <v>191</v>
      </c>
      <c r="K12" s="176" t="s">
        <v>192</v>
      </c>
      <c r="L12" s="176" t="s">
        <v>193</v>
      </c>
      <c r="M12" s="177" t="s">
        <v>194</v>
      </c>
      <c r="N12" s="178" t="s">
        <v>290</v>
      </c>
    </row>
    <row r="13" spans="2:14" s="8" customFormat="1" ht="15" customHeight="1">
      <c r="B13" s="180" t="s">
        <v>9</v>
      </c>
      <c r="C13" s="181" t="s">
        <v>289</v>
      </c>
      <c r="D13" s="55">
        <f>D14+D15+D16+D17+D18</f>
        <v>0</v>
      </c>
      <c r="E13" s="182"/>
      <c r="F13" s="182"/>
      <c r="G13" s="55">
        <f aca="true" t="shared" si="0" ref="G13:M13">G14+G15+G16+G17+G18</f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183">
        <f>N14+N15+N16+N17+N18</f>
        <v>0</v>
      </c>
    </row>
    <row r="14" spans="2:14" ht="15" customHeight="1">
      <c r="B14" s="184" t="s">
        <v>18</v>
      </c>
      <c r="C14" s="185"/>
      <c r="D14" s="68"/>
      <c r="E14" s="186"/>
      <c r="F14" s="186"/>
      <c r="G14" s="68"/>
      <c r="H14" s="68"/>
      <c r="I14" s="187"/>
      <c r="J14" s="187"/>
      <c r="K14" s="187"/>
      <c r="L14" s="187"/>
      <c r="M14" s="187"/>
      <c r="N14" s="188">
        <f>I14+J14+K14+L14+M14</f>
        <v>0</v>
      </c>
    </row>
    <row r="15" spans="2:14" ht="15" customHeight="1">
      <c r="B15" s="189" t="s">
        <v>19</v>
      </c>
      <c r="C15" s="185"/>
      <c r="D15" s="81"/>
      <c r="E15" s="186"/>
      <c r="F15" s="186"/>
      <c r="G15" s="81"/>
      <c r="H15" s="81"/>
      <c r="I15" s="81"/>
      <c r="J15" s="81"/>
      <c r="K15" s="108"/>
      <c r="L15" s="108"/>
      <c r="M15" s="108"/>
      <c r="N15" s="188">
        <f>I15+J15+K15+L15+M15</f>
        <v>0</v>
      </c>
    </row>
    <row r="16" spans="2:14" ht="15" customHeight="1">
      <c r="B16" s="190" t="s">
        <v>20</v>
      </c>
      <c r="C16" s="185"/>
      <c r="D16" s="81"/>
      <c r="E16" s="186"/>
      <c r="F16" s="186"/>
      <c r="G16" s="81"/>
      <c r="H16" s="81"/>
      <c r="I16" s="81"/>
      <c r="J16" s="81"/>
      <c r="K16" s="108"/>
      <c r="L16" s="108"/>
      <c r="M16" s="108"/>
      <c r="N16" s="188">
        <f>I16+J16+K16+L16+M16</f>
        <v>0</v>
      </c>
    </row>
    <row r="17" spans="2:14" ht="15" customHeight="1">
      <c r="B17" s="190" t="s">
        <v>65</v>
      </c>
      <c r="C17" s="185"/>
      <c r="D17" s="81"/>
      <c r="E17" s="186"/>
      <c r="F17" s="186"/>
      <c r="G17" s="81"/>
      <c r="H17" s="81"/>
      <c r="I17" s="81"/>
      <c r="J17" s="81"/>
      <c r="K17" s="108"/>
      <c r="L17" s="108"/>
      <c r="M17" s="108"/>
      <c r="N17" s="188">
        <f>I17+J17+K17+L17+M17</f>
        <v>0</v>
      </c>
    </row>
    <row r="18" spans="2:14" ht="15" customHeight="1">
      <c r="B18" s="191" t="s">
        <v>26</v>
      </c>
      <c r="C18" s="185"/>
      <c r="D18" s="74"/>
      <c r="E18" s="186"/>
      <c r="F18" s="186"/>
      <c r="G18" s="74"/>
      <c r="H18" s="74"/>
      <c r="I18" s="74"/>
      <c r="J18" s="74"/>
      <c r="K18" s="111"/>
      <c r="L18" s="111"/>
      <c r="M18" s="111"/>
      <c r="N18" s="188">
        <f>I18+J18+K18+L18+M18</f>
        <v>0</v>
      </c>
    </row>
    <row r="19" spans="2:14" ht="30" customHeight="1">
      <c r="B19" s="192" t="s">
        <v>10</v>
      </c>
      <c r="C19" s="78" t="s">
        <v>255</v>
      </c>
      <c r="D19" s="64">
        <f>D20+D21+D22+D23+D24</f>
        <v>0</v>
      </c>
      <c r="E19" s="193"/>
      <c r="F19" s="193"/>
      <c r="G19" s="64">
        <f aca="true" t="shared" si="1" ref="G19:N19">G20+G21+G22+G23+G24</f>
        <v>0</v>
      </c>
      <c r="H19" s="64">
        <f t="shared" si="1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194">
        <f t="shared" si="1"/>
        <v>0</v>
      </c>
    </row>
    <row r="20" spans="2:14" ht="15" customHeight="1">
      <c r="B20" s="184" t="s">
        <v>76</v>
      </c>
      <c r="C20" s="185"/>
      <c r="D20" s="68"/>
      <c r="E20" s="186"/>
      <c r="F20" s="186"/>
      <c r="G20" s="68"/>
      <c r="H20" s="68"/>
      <c r="I20" s="68"/>
      <c r="J20" s="68"/>
      <c r="K20" s="187"/>
      <c r="L20" s="187"/>
      <c r="M20" s="187"/>
      <c r="N20" s="188">
        <f>I20+J20+K20+L20+M20</f>
        <v>0</v>
      </c>
    </row>
    <row r="21" spans="2:14" ht="15" customHeight="1">
      <c r="B21" s="189" t="s">
        <v>83</v>
      </c>
      <c r="C21" s="185"/>
      <c r="D21" s="81"/>
      <c r="E21" s="186"/>
      <c r="F21" s="186"/>
      <c r="G21" s="81"/>
      <c r="H21" s="81"/>
      <c r="I21" s="81"/>
      <c r="J21" s="81"/>
      <c r="K21" s="108"/>
      <c r="L21" s="108"/>
      <c r="M21" s="108"/>
      <c r="N21" s="188">
        <f>I21+J21+K21+L21+M21</f>
        <v>0</v>
      </c>
    </row>
    <row r="22" spans="2:14" ht="15" customHeight="1">
      <c r="B22" s="190" t="s">
        <v>95</v>
      </c>
      <c r="C22" s="185"/>
      <c r="D22" s="81"/>
      <c r="E22" s="186"/>
      <c r="F22" s="186"/>
      <c r="G22" s="81"/>
      <c r="H22" s="81"/>
      <c r="I22" s="81"/>
      <c r="J22" s="81"/>
      <c r="K22" s="108"/>
      <c r="L22" s="108"/>
      <c r="M22" s="108"/>
      <c r="N22" s="188">
        <f>I22+J22+K22+L22+M22</f>
        <v>0</v>
      </c>
    </row>
    <row r="23" spans="2:14" ht="15" customHeight="1">
      <c r="B23" s="190" t="s">
        <v>133</v>
      </c>
      <c r="C23" s="185"/>
      <c r="D23" s="81"/>
      <c r="E23" s="186"/>
      <c r="F23" s="186"/>
      <c r="G23" s="81"/>
      <c r="H23" s="81"/>
      <c r="I23" s="81"/>
      <c r="J23" s="81"/>
      <c r="K23" s="108"/>
      <c r="L23" s="108"/>
      <c r="M23" s="108"/>
      <c r="N23" s="188">
        <f>I23+J23+K23+L23+M23</f>
        <v>0</v>
      </c>
    </row>
    <row r="24" spans="2:14" ht="15" customHeight="1">
      <c r="B24" s="195" t="s">
        <v>147</v>
      </c>
      <c r="C24" s="185"/>
      <c r="D24" s="74"/>
      <c r="E24" s="186"/>
      <c r="F24" s="186"/>
      <c r="G24" s="74"/>
      <c r="H24" s="74"/>
      <c r="I24" s="74"/>
      <c r="J24" s="74"/>
      <c r="K24" s="111"/>
      <c r="L24" s="111"/>
      <c r="M24" s="111"/>
      <c r="N24" s="188">
        <f>I24+J24+K24+L24+M24</f>
        <v>0</v>
      </c>
    </row>
    <row r="25" spans="2:14" s="52" customFormat="1" ht="15" customHeight="1">
      <c r="B25" s="196"/>
      <c r="C25" s="197" t="s">
        <v>104</v>
      </c>
      <c r="D25" s="198">
        <f>D13+D19</f>
        <v>0</v>
      </c>
      <c r="E25" s="199"/>
      <c r="F25" s="199"/>
      <c r="G25" s="198">
        <f aca="true" t="shared" si="2" ref="G25:N25">G13+G19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200">
        <f t="shared" si="2"/>
        <v>0</v>
      </c>
    </row>
    <row r="26" spans="2:14" s="52" customFormat="1" ht="15" customHeight="1" thickBot="1">
      <c r="B26" s="201"/>
      <c r="C26" s="329" t="s">
        <v>210</v>
      </c>
      <c r="D26" s="330"/>
      <c r="E26" s="330"/>
      <c r="F26" s="330"/>
      <c r="G26" s="330"/>
      <c r="H26" s="331"/>
      <c r="I26" s="202">
        <f>IF(N25=0,0,I25/N25)</f>
        <v>0</v>
      </c>
      <c r="J26" s="202">
        <f>IF(N25=0,0,J25/N25)</f>
        <v>0</v>
      </c>
      <c r="K26" s="202">
        <f>IF(N25=0,0,K25/N25)</f>
        <v>0</v>
      </c>
      <c r="L26" s="202">
        <f>IF(N25=0,0,L25/N25)</f>
        <v>0</v>
      </c>
      <c r="M26" s="202">
        <f>IF(N25=0,0,M25/N25)</f>
        <v>0</v>
      </c>
      <c r="N26" s="203">
        <f>SUM(I26:M26)</f>
        <v>0</v>
      </c>
    </row>
    <row r="27" ht="15" customHeight="1" thickTop="1">
      <c r="B27" s="2" t="s">
        <v>107</v>
      </c>
    </row>
  </sheetData>
  <sheetProtection/>
  <mergeCells count="11">
    <mergeCell ref="F10:F11"/>
    <mergeCell ref="G10:G11"/>
    <mergeCell ref="H10:H11"/>
    <mergeCell ref="I10:M10"/>
    <mergeCell ref="C26:H26"/>
    <mergeCell ref="B8:N8"/>
    <mergeCell ref="N10:N11"/>
    <mergeCell ref="B10:B11"/>
    <mergeCell ref="C10:C11"/>
    <mergeCell ref="D10:D11"/>
    <mergeCell ref="E10:E11"/>
  </mergeCells>
  <printOptions horizontalCentered="1"/>
  <pageMargins left="0.17" right="0.18" top="2.46" bottom="0.21" header="0.17" footer="0.17"/>
  <pageSetup fitToHeight="1" fitToWidth="1" horizontalDpi="600" verticalDpi="600" orientation="landscape" scale="46" r:id="rId1"/>
  <headerFooter alignWithMargins="0">
    <oddFooter>&amp;R&amp;"Arial Narrow,Regular"Страна &amp;P од &amp;N</oddFooter>
  </headerFooter>
  <ignoredErrors>
    <ignoredError sqref="B12:K12" numberStoredAsText="1"/>
    <ignoredError sqref="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2019-01-30T13:45:39Z</cp:lastPrinted>
  <dcterms:created xsi:type="dcterms:W3CDTF">2006-07-05T09:57:32Z</dcterms:created>
  <dcterms:modified xsi:type="dcterms:W3CDTF">2022-12-27T11:39:42Z</dcterms:modified>
  <cp:category/>
  <cp:version/>
  <cp:contentType/>
  <cp:contentStatus/>
</cp:coreProperties>
</file>